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phrah Cox\Documents\Budget\2023-2024\Capital\"/>
    </mc:Choice>
  </mc:AlternateContent>
  <xr:revisionPtr revIDLastSave="0" documentId="13_ncr:1_{0FC16D8C-CD30-495E-B48E-125B3A06CBE3}" xr6:coauthVersionLast="47" xr6:coauthVersionMax="47" xr10:uidLastSave="{00000000-0000-0000-0000-000000000000}"/>
  <bookViews>
    <workbookView xWindow="-120" yWindow="-120" windowWidth="29040" windowHeight="17520" xr2:uid="{2D2D43F7-43ED-47FB-B8EC-E346187BCFD2}"/>
  </bookViews>
  <sheets>
    <sheet name="Sheet1" sheetId="1" r:id="rId1"/>
  </sheets>
  <definedNames>
    <definedName name="_xlnm.Print_Area" localSheetId="0">Sheet1!$A$1:$X$199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T64" i="1"/>
  <c r="T63" i="1"/>
  <c r="T75" i="1"/>
  <c r="T98" i="1"/>
  <c r="T99" i="1"/>
  <c r="T100" i="1"/>
  <c r="T101" i="1"/>
  <c r="T102" i="1"/>
  <c r="T89" i="1"/>
  <c r="T90" i="1"/>
  <c r="L117" i="1" l="1"/>
  <c r="L120" i="1"/>
  <c r="L111" i="1"/>
  <c r="S114" i="1"/>
  <c r="S111" i="1"/>
  <c r="R114" i="1"/>
  <c r="R111" i="1"/>
  <c r="Q114" i="1"/>
  <c r="Q111" i="1"/>
  <c r="P114" i="1"/>
  <c r="P111" i="1"/>
  <c r="O114" i="1"/>
  <c r="O111" i="1"/>
  <c r="N127" i="1"/>
  <c r="N114" i="1"/>
  <c r="N111" i="1"/>
  <c r="M128" i="1"/>
  <c r="M127" i="1"/>
  <c r="M114" i="1"/>
  <c r="M111" i="1"/>
  <c r="T24" i="1"/>
  <c r="T65" i="1"/>
  <c r="T66" i="1"/>
  <c r="T87" i="1"/>
  <c r="K140" i="1"/>
  <c r="S183" i="1"/>
  <c r="R183" i="1"/>
  <c r="Q183" i="1"/>
  <c r="P183" i="1"/>
  <c r="O183" i="1"/>
  <c r="N183" i="1"/>
  <c r="M183" i="1"/>
  <c r="L183" i="1"/>
  <c r="K183" i="1"/>
  <c r="J183" i="1"/>
  <c r="T180" i="1"/>
  <c r="T183" i="1" s="1"/>
  <c r="S177" i="1"/>
  <c r="R177" i="1"/>
  <c r="Q177" i="1"/>
  <c r="P177" i="1"/>
  <c r="O177" i="1"/>
  <c r="N177" i="1"/>
  <c r="M177" i="1"/>
  <c r="L177" i="1"/>
  <c r="K177" i="1"/>
  <c r="J177" i="1"/>
  <c r="S171" i="1"/>
  <c r="R171" i="1"/>
  <c r="Q171" i="1"/>
  <c r="P171" i="1"/>
  <c r="O171" i="1"/>
  <c r="N171" i="1"/>
  <c r="M171" i="1"/>
  <c r="L171" i="1"/>
  <c r="K171" i="1"/>
  <c r="J171" i="1"/>
  <c r="T175" i="1"/>
  <c r="T174" i="1"/>
  <c r="T169" i="1"/>
  <c r="T168" i="1"/>
  <c r="T167" i="1"/>
  <c r="T162" i="1"/>
  <c r="T161" i="1"/>
  <c r="T160" i="1"/>
  <c r="T159" i="1"/>
  <c r="T158" i="1"/>
  <c r="T157" i="1"/>
  <c r="T156" i="1"/>
  <c r="S164" i="1"/>
  <c r="R164" i="1"/>
  <c r="Q164" i="1"/>
  <c r="P164" i="1"/>
  <c r="O164" i="1"/>
  <c r="N164" i="1"/>
  <c r="M164" i="1"/>
  <c r="L164" i="1"/>
  <c r="K164" i="1"/>
  <c r="J164" i="1"/>
  <c r="M185" i="1" l="1"/>
  <c r="T177" i="1"/>
  <c r="P185" i="1"/>
  <c r="L185" i="1"/>
  <c r="Q185" i="1"/>
  <c r="N185" i="1"/>
  <c r="O185" i="1"/>
  <c r="J185" i="1"/>
  <c r="R185" i="1"/>
  <c r="K185" i="1"/>
  <c r="S185" i="1"/>
  <c r="T171" i="1"/>
  <c r="T164" i="1"/>
  <c r="T185" i="1" l="1"/>
  <c r="H60" i="1"/>
  <c r="S112" i="1"/>
  <c r="S120" i="1"/>
  <c r="N143" i="1"/>
  <c r="M143" i="1"/>
  <c r="T18" i="1"/>
  <c r="T19" i="1"/>
  <c r="T17" i="1"/>
  <c r="J20" i="1"/>
  <c r="L142" i="1"/>
  <c r="T142" i="1" s="1"/>
  <c r="T117" i="1"/>
  <c r="T37" i="1"/>
  <c r="T139" i="1"/>
  <c r="T138" i="1"/>
  <c r="T136" i="1"/>
  <c r="T135" i="1"/>
  <c r="T134" i="1"/>
  <c r="T133" i="1"/>
  <c r="T132" i="1"/>
  <c r="T130" i="1"/>
  <c r="T129" i="1"/>
  <c r="T125" i="1"/>
  <c r="T124" i="1"/>
  <c r="T123" i="1"/>
  <c r="T122" i="1"/>
  <c r="T121" i="1"/>
  <c r="T118" i="1"/>
  <c r="T116" i="1"/>
  <c r="O103" i="1"/>
  <c r="O119" i="1"/>
  <c r="N137" i="1"/>
  <c r="M137" i="1"/>
  <c r="L113" i="1"/>
  <c r="T97" i="1"/>
  <c r="L126" i="1"/>
  <c r="T126" i="1" s="1"/>
  <c r="T96" i="1"/>
  <c r="T88" i="1"/>
  <c r="L137" i="1"/>
  <c r="T48" i="1"/>
  <c r="H54" i="1"/>
  <c r="T53" i="1"/>
  <c r="T47" i="1"/>
  <c r="T143" i="1" l="1"/>
  <c r="T119" i="1"/>
  <c r="T113" i="1"/>
  <c r="T127" i="1"/>
  <c r="T131" i="1"/>
  <c r="T137" i="1"/>
  <c r="T114" i="1"/>
  <c r="L128" i="1"/>
  <c r="T74" i="1"/>
  <c r="T76" i="1"/>
  <c r="T72" i="1"/>
  <c r="T73" i="1"/>
  <c r="T115" i="1"/>
  <c r="R112" i="1"/>
  <c r="Q146" i="1"/>
  <c r="P146" i="1"/>
  <c r="O146" i="1"/>
  <c r="L112" i="1"/>
  <c r="N141" i="1"/>
  <c r="T141" i="1" s="1"/>
  <c r="T26" i="1"/>
  <c r="T23" i="1"/>
  <c r="N120" i="1"/>
  <c r="M120" i="1"/>
  <c r="J39" i="1"/>
  <c r="H39" i="1"/>
  <c r="T38" i="1"/>
  <c r="T95" i="1"/>
  <c r="T94" i="1"/>
  <c r="S103" i="1"/>
  <c r="R103" i="1"/>
  <c r="Q103" i="1"/>
  <c r="P103" i="1"/>
  <c r="N103" i="1"/>
  <c r="M103" i="1"/>
  <c r="L103" i="1"/>
  <c r="K103" i="1"/>
  <c r="J103" i="1"/>
  <c r="T86" i="1"/>
  <c r="S91" i="1"/>
  <c r="R91" i="1"/>
  <c r="Q91" i="1"/>
  <c r="P91" i="1"/>
  <c r="O91" i="1"/>
  <c r="N91" i="1"/>
  <c r="M91" i="1"/>
  <c r="L91" i="1"/>
  <c r="K91" i="1"/>
  <c r="J91" i="1"/>
  <c r="S78" i="1"/>
  <c r="R78" i="1"/>
  <c r="Q78" i="1"/>
  <c r="P78" i="1"/>
  <c r="O78" i="1"/>
  <c r="N78" i="1"/>
  <c r="M78" i="1"/>
  <c r="L78" i="1"/>
  <c r="K78" i="1"/>
  <c r="J78" i="1"/>
  <c r="T68" i="1"/>
  <c r="T67" i="1"/>
  <c r="S69" i="1"/>
  <c r="R69" i="1"/>
  <c r="Q69" i="1"/>
  <c r="P69" i="1"/>
  <c r="O69" i="1"/>
  <c r="N69" i="1"/>
  <c r="M69" i="1"/>
  <c r="L69" i="1"/>
  <c r="K69" i="1"/>
  <c r="J69" i="1"/>
  <c r="T59" i="1"/>
  <c r="T58" i="1"/>
  <c r="T57" i="1"/>
  <c r="S60" i="1"/>
  <c r="R60" i="1"/>
  <c r="Q60" i="1"/>
  <c r="P60" i="1"/>
  <c r="O60" i="1"/>
  <c r="N60" i="1"/>
  <c r="M60" i="1"/>
  <c r="L60" i="1"/>
  <c r="K60" i="1"/>
  <c r="J60" i="1"/>
  <c r="T52" i="1"/>
  <c r="T51" i="1"/>
  <c r="T50" i="1"/>
  <c r="T49" i="1"/>
  <c r="S54" i="1"/>
  <c r="R54" i="1"/>
  <c r="Q54" i="1"/>
  <c r="P54" i="1"/>
  <c r="O54" i="1"/>
  <c r="N54" i="1"/>
  <c r="M54" i="1"/>
  <c r="L54" i="1"/>
  <c r="K54" i="1"/>
  <c r="J54" i="1"/>
  <c r="T36" i="1"/>
  <c r="T35" i="1"/>
  <c r="S39" i="1"/>
  <c r="R39" i="1"/>
  <c r="Q39" i="1"/>
  <c r="P39" i="1"/>
  <c r="O39" i="1"/>
  <c r="N39" i="1"/>
  <c r="M39" i="1"/>
  <c r="L39" i="1"/>
  <c r="K39" i="1"/>
  <c r="T30" i="1"/>
  <c r="T29" i="1"/>
  <c r="T28" i="1"/>
  <c r="T27" i="1"/>
  <c r="T25" i="1"/>
  <c r="S32" i="1"/>
  <c r="R32" i="1"/>
  <c r="Q32" i="1"/>
  <c r="P32" i="1"/>
  <c r="O32" i="1"/>
  <c r="N32" i="1"/>
  <c r="M32" i="1"/>
  <c r="L32" i="1"/>
  <c r="K32" i="1"/>
  <c r="J32" i="1"/>
  <c r="S20" i="1"/>
  <c r="R20" i="1"/>
  <c r="Q20" i="1"/>
  <c r="P20" i="1"/>
  <c r="O20" i="1"/>
  <c r="N20" i="1"/>
  <c r="M20" i="1"/>
  <c r="L20" i="1"/>
  <c r="K20" i="1"/>
  <c r="T13" i="1"/>
  <c r="T12" i="1"/>
  <c r="T11" i="1"/>
  <c r="T10" i="1"/>
  <c r="T9" i="1"/>
  <c r="T8" i="1"/>
  <c r="S14" i="1"/>
  <c r="R14" i="1"/>
  <c r="Q14" i="1"/>
  <c r="P14" i="1"/>
  <c r="O14" i="1"/>
  <c r="N14" i="1"/>
  <c r="M14" i="1"/>
  <c r="K14" i="1"/>
  <c r="J14" i="1"/>
  <c r="H103" i="1"/>
  <c r="I60" i="1"/>
  <c r="I69" i="1"/>
  <c r="I103" i="1"/>
  <c r="I91" i="1"/>
  <c r="H91" i="1"/>
  <c r="I78" i="1"/>
  <c r="H78" i="1"/>
  <c r="I20" i="1"/>
  <c r="I14" i="1"/>
  <c r="H14" i="1"/>
  <c r="I54" i="1"/>
  <c r="H69" i="1"/>
  <c r="H20" i="1"/>
  <c r="I39" i="1"/>
  <c r="K146" i="1" l="1"/>
  <c r="J146" i="1"/>
  <c r="T128" i="1"/>
  <c r="T140" i="1"/>
  <c r="T112" i="1"/>
  <c r="T120" i="1"/>
  <c r="T111" i="1"/>
  <c r="M146" i="1"/>
  <c r="S146" i="1"/>
  <c r="N146" i="1"/>
  <c r="R146" i="1"/>
  <c r="L146" i="1"/>
  <c r="J106" i="1"/>
  <c r="Q106" i="1"/>
  <c r="P106" i="1"/>
  <c r="T91" i="1"/>
  <c r="T20" i="1"/>
  <c r="R106" i="1"/>
  <c r="N106" i="1"/>
  <c r="T78" i="1"/>
  <c r="L106" i="1"/>
  <c r="T103" i="1"/>
  <c r="T60" i="1"/>
  <c r="T32" i="1"/>
  <c r="T39" i="1"/>
  <c r="T54" i="1"/>
  <c r="T69" i="1"/>
  <c r="O106" i="1"/>
  <c r="K106" i="1"/>
  <c r="S106" i="1"/>
  <c r="M106" i="1"/>
  <c r="T14" i="1"/>
  <c r="I32" i="1"/>
  <c r="I106" i="1" s="1"/>
  <c r="H32" i="1"/>
  <c r="H106" i="1" s="1"/>
  <c r="T146" i="1" l="1"/>
  <c r="T10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tc={03A0AEDA-22FB-499F-BE51-861E9CB72237}</author>
    <author>tc={4C45A296-8F2C-4FE8-A4CC-3543CF1E2019}</author>
    <author>tc={39D21A96-2026-40B1-A5DA-D776EB93A413}</author>
    <author>tc={B74A99E3-AF7E-4EF4-933F-C4228B862C07}</author>
    <author>tc={C62734B0-D741-4261-A784-572777B3AC40}</author>
    <author>tc={40C0D610-2F9A-47D4-B3D6-DDAF2E52E666}</author>
  </authors>
  <commentList>
    <comment ref="D17" authorId="0" shapeId="0" xr:uid="{03A0AEDA-22FB-499F-BE51-861E9CB7223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Has project been reviewed with Board?  Will project be implemented over multiple years?  How will cost and funding be distributed over project?</t>
        </r>
      </text>
    </comment>
    <comment ref="D18" authorId="1" shapeId="0" xr:uid="{4C45A296-8F2C-4FE8-A4CC-3543CF1E201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Assumed 3 yr project with local match in 3rd year</t>
        </r>
      </text>
    </comment>
    <comment ref="H49" authorId="2" shapeId="0" xr:uid="{39D21A96-2026-40B1-A5DA-D776EB93A41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Added $30K for engineering</t>
        </r>
      </text>
    </comment>
    <comment ref="D94" authorId="3" shapeId="0" xr:uid="{B74A99E3-AF7E-4EF4-933F-C4228B862C0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Need to confirm funding allocation betw ARPA and operating budget (or capital reserve)</t>
        </r>
      </text>
    </comment>
    <comment ref="D98" authorId="4" shapeId="0" xr:uid="{C62734B0-D741-4261-A784-572777B3AC4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Funding source noted as P3 - what is the City's portion of cost? Revise spreadsheet as needed.</t>
        </r>
      </text>
    </comment>
    <comment ref="D102" authorId="5" shapeId="0" xr:uid="{40C0D610-2F9A-47D4-B3D6-DDAF2E52E66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Will project be implemented over multiple years?  Should long-term debt funding source be apportioned over term of bond?</t>
        </r>
      </text>
    </comment>
  </commentList>
</comments>
</file>

<file path=xl/sharedStrings.xml><?xml version="1.0" encoding="utf-8"?>
<sst xmlns="http://schemas.openxmlformats.org/spreadsheetml/2006/main" count="549" uniqueCount="256">
  <si>
    <t>Department</t>
  </si>
  <si>
    <t>Priority</t>
  </si>
  <si>
    <t>Project Name</t>
  </si>
  <si>
    <t>Project Type</t>
  </si>
  <si>
    <t>Useful Life</t>
  </si>
  <si>
    <t>Total Project Capital Cost</t>
  </si>
  <si>
    <t>Fire</t>
  </si>
  <si>
    <t>Parks &amp; Recreation</t>
  </si>
  <si>
    <t>Police</t>
  </si>
  <si>
    <t>Sanitation &amp; Street</t>
  </si>
  <si>
    <t>Sewer</t>
  </si>
  <si>
    <t>Water</t>
  </si>
  <si>
    <t>Program</t>
  </si>
  <si>
    <t>Implementation Year</t>
  </si>
  <si>
    <t>Recurring</t>
  </si>
  <si>
    <t>Notes</t>
  </si>
  <si>
    <t>10 Yrs</t>
  </si>
  <si>
    <t>Equipment (Small)</t>
  </si>
  <si>
    <t>5 Yrs</t>
  </si>
  <si>
    <t>One-Time</t>
  </si>
  <si>
    <t>20 Yrs</t>
  </si>
  <si>
    <t xml:space="preserve"> </t>
  </si>
  <si>
    <t>Building/Facility</t>
  </si>
  <si>
    <t>Staff Vehicle</t>
  </si>
  <si>
    <t>Equipment (Large)</t>
  </si>
  <si>
    <t>10-yr replacement of existing vehicle (2013)</t>
  </si>
  <si>
    <t>SCBA</t>
  </si>
  <si>
    <t>Replace airpacks per NFPA 1582 standards</t>
  </si>
  <si>
    <t>10-yr replacement of existing codes truck</t>
  </si>
  <si>
    <t>10-yr  replacement of codes truck/fire (#3)</t>
  </si>
  <si>
    <t>Engine 1</t>
  </si>
  <si>
    <t>20-yr replacement of fire truck per NFPA</t>
  </si>
  <si>
    <t>TOTAL</t>
  </si>
  <si>
    <t>SUBTOTAL</t>
  </si>
  <si>
    <t>City of Mount Pleasant, Tennessee</t>
  </si>
  <si>
    <t>IT</t>
  </si>
  <si>
    <t>Power source during outages</t>
  </si>
  <si>
    <t>Desktop computer replacement</t>
  </si>
  <si>
    <t>Replace computers in Admin, Police and Fire</t>
  </si>
  <si>
    <t>Replace computers in DPW, Police, Water and Fire</t>
  </si>
  <si>
    <t>Fiber Interconnection</t>
  </si>
  <si>
    <t>Fiber installation within City Hall and other bldgs</t>
  </si>
  <si>
    <t>Replace computers in Finance, HR, and Police</t>
  </si>
  <si>
    <t>Replace computers in Admin, IT, DPW and Fire</t>
  </si>
  <si>
    <t>Police Office Security Upgrades</t>
  </si>
  <si>
    <t>25 Yrs</t>
  </si>
  <si>
    <t>4 Yrs</t>
  </si>
  <si>
    <t>Facility security upgrades as part of accreditation</t>
  </si>
  <si>
    <t>10 Years</t>
  </si>
  <si>
    <t>One-time</t>
  </si>
  <si>
    <t>Finance &amp; Admin</t>
  </si>
  <si>
    <t>30 Yrs</t>
  </si>
  <si>
    <t>Commercial Lawn Mower</t>
  </si>
  <si>
    <t>Vehicle Replacement</t>
  </si>
  <si>
    <t>Flat Bed Dump Truck</t>
  </si>
  <si>
    <t>Replace 1993 3/4 ton truck with Dump Bed Truck</t>
  </si>
  <si>
    <t>Parking Pads</t>
  </si>
  <si>
    <t>Restrooms - Arrow Mines/Hay Long Wall</t>
  </si>
  <si>
    <t>2025-2027</t>
  </si>
  <si>
    <t>Build restrooms at Arrow Mines (2025) and Hay Long Wall (2027)</t>
  </si>
  <si>
    <t>Playground equipment - Multiple Parks</t>
  </si>
  <si>
    <t>Basketball Court - Gardenia Park</t>
  </si>
  <si>
    <t>Pavillion - Gardenia Park</t>
  </si>
  <si>
    <t>Build basketball court at Gardenia Park</t>
  </si>
  <si>
    <t>Build ADA accessible pavillion at Gardenia Park</t>
  </si>
  <si>
    <t>Replace/Upgrade Comm Ctr Doors</t>
  </si>
  <si>
    <t>Replace/upgrade metal exterior doors at Community Center</t>
  </si>
  <si>
    <t>ADA Compliance</t>
  </si>
  <si>
    <t>Gas</t>
  </si>
  <si>
    <t>50 Yrs</t>
  </si>
  <si>
    <t>40 Yrs</t>
  </si>
  <si>
    <t>Purchase Dump Truck with min. 6-ton capacity</t>
  </si>
  <si>
    <t>Replace Compressor equipment including head and air lines</t>
  </si>
  <si>
    <t>Purchase camera system to identify problems in sewer system</t>
  </si>
  <si>
    <t>Spring Rehab Program</t>
  </si>
  <si>
    <t>Utilities</t>
  </si>
  <si>
    <t>Replace existing utility trucks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</si>
  <si>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</si>
  <si>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</si>
  <si>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</si>
  <si>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</si>
  <si>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</si>
  <si>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</si>
  <si>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</si>
  <si>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</si>
  <si>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</si>
  <si>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</si>
  <si>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Total Cost</t>
  </si>
  <si>
    <t>10-Year CIP Period (Fiscal Year)</t>
  </si>
  <si>
    <t>Walking Trail - Hay Long/Wall Park</t>
  </si>
  <si>
    <t>Build walking trail around and through Hay Long/Wall Park</t>
  </si>
  <si>
    <t>Direct Budget Appropriation (General Fund)</t>
  </si>
  <si>
    <t>Capital Reserves (Savings) - General Fund</t>
  </si>
  <si>
    <t>Capital Reserves (Savings) - Water</t>
  </si>
  <si>
    <t>Capital Reserves (Savings) - Sewer</t>
  </si>
  <si>
    <t>Long-Term Debt - Taxable (General Obligation)</t>
  </si>
  <si>
    <t>Long-Term Debt - Non-Taxable (General Obligation)</t>
  </si>
  <si>
    <t>Long-Term Debt (Capital Outlay Note)</t>
  </si>
  <si>
    <t>Long-Term Debt (Revenue Bond - Utilities)</t>
  </si>
  <si>
    <t>Short-Term Debt (Capital Outlay Note - Equipment)</t>
  </si>
  <si>
    <t>Traffic Impact Fee</t>
  </si>
  <si>
    <t>Adequate Facilities Tax</t>
  </si>
  <si>
    <t>State Street Aid Fund</t>
  </si>
  <si>
    <t>Water Development Fee</t>
  </si>
  <si>
    <t>Sewer Development Fee</t>
  </si>
  <si>
    <t>Water/Sewer Operating Fund</t>
  </si>
  <si>
    <t>Stormwater/MS4</t>
  </si>
  <si>
    <t>Hotel/Motel Tax</t>
  </si>
  <si>
    <t>Federal and/or State Grants (including MPO)</t>
  </si>
  <si>
    <t>STBG Fund</t>
  </si>
  <si>
    <t>STP Fund</t>
  </si>
  <si>
    <t>State Funding (LIC, Other)</t>
  </si>
  <si>
    <t>Special Assessment District</t>
  </si>
  <si>
    <t>TIF District</t>
  </si>
  <si>
    <t>Public-Private Partnership (P3)</t>
  </si>
  <si>
    <t>Parkland Dedication</t>
  </si>
  <si>
    <t>Developer Contribution</t>
  </si>
  <si>
    <t>Not Available per TCA and/or City Charter</t>
  </si>
  <si>
    <t>Capital Reserves (Savings) - Gas</t>
  </si>
  <si>
    <t>Gas Operating Fund</t>
  </si>
  <si>
    <t>American Rescue Plan Act (ARPA)</t>
  </si>
  <si>
    <t>ARPA - Need to confirm project eligibility</t>
  </si>
  <si>
    <t>Other Sources (Drug Fund)</t>
  </si>
  <si>
    <t>Vehicle Equipment replacement</t>
  </si>
  <si>
    <t>Digital Radio System Upgrade (PD portion)</t>
  </si>
  <si>
    <t>Digital Radio System Upgrade (FD portion)</t>
  </si>
  <si>
    <t>Ladder Truck Replacement</t>
  </si>
  <si>
    <t>Other Sources (Assistance to Firefighters Grant)</t>
  </si>
  <si>
    <t>Replace Cascade System - Engine 1</t>
  </si>
  <si>
    <t>Installation of digital communication system - cost share with PD and DPW</t>
  </si>
  <si>
    <t>Replace ladder truck</t>
  </si>
  <si>
    <t>Replace cascade system on Engine 1</t>
  </si>
  <si>
    <t>Vac Truck</t>
  </si>
  <si>
    <t>Installation of digital communication system - cost share with FD and DPW</t>
  </si>
  <si>
    <t>Repair/replace sewer connections to reduce I&amp;I flows city-wide</t>
  </si>
  <si>
    <t>Install new water tank to improve water supply and fire protection for Industrial Park</t>
  </si>
  <si>
    <t>Stormwater Project - Haylong Railroad</t>
  </si>
  <si>
    <t>Stormwater</t>
  </si>
  <si>
    <t>Other Sources (FEMA Hazard Mitigation Grant - 75/25)</t>
  </si>
  <si>
    <t>Estimate of probable cost for stormwater project - Haylong Railroad</t>
  </si>
  <si>
    <t>Downtown Improvements (Phase II)</t>
  </si>
  <si>
    <t>Infrastructure</t>
  </si>
  <si>
    <t>Phase II of Downtown Improvement Project</t>
  </si>
  <si>
    <t>Other Sources (TAP Grant 80/20)</t>
  </si>
  <si>
    <t>Lease One Magnolia Fire Dept Truck</t>
  </si>
  <si>
    <t>General Fund</t>
  </si>
  <si>
    <t>Bond General, Parks, State Street Aid</t>
  </si>
  <si>
    <t>Police Truck</t>
  </si>
  <si>
    <t>Fire Truck Ladder KS State Bank</t>
  </si>
  <si>
    <t>Police Cars Lease One Magnolia 2018</t>
  </si>
  <si>
    <t>Police Cars Lease One Magnolia 2020</t>
  </si>
  <si>
    <t>Fire Rescue Truck - USDA</t>
  </si>
  <si>
    <t>Total - General Fund</t>
  </si>
  <si>
    <t>DEBT OBLIGATIONS</t>
  </si>
  <si>
    <t>USDA Water Plant Loan</t>
  </si>
  <si>
    <t>Series 2020 GO Bond</t>
  </si>
  <si>
    <t>Mt. Joy Bonds</t>
  </si>
  <si>
    <t>USDA Loan/Grant</t>
  </si>
  <si>
    <t>Due to Gas UST</t>
  </si>
  <si>
    <t>Total - Water</t>
  </si>
  <si>
    <t>Total - Sewer</t>
  </si>
  <si>
    <t>Sanitation</t>
  </si>
  <si>
    <t>Series 2020 GO Bond Sanitation</t>
  </si>
  <si>
    <t>Total - Sanitation</t>
  </si>
  <si>
    <t>TOTAL - DEBT OBLIGATIONS</t>
  </si>
  <si>
    <t>Last Payment</t>
  </si>
  <si>
    <t>FUNDING SOURCES</t>
  </si>
  <si>
    <t>TOTAL - FUNDING SOURCES</t>
  </si>
  <si>
    <t>Total Funding</t>
  </si>
  <si>
    <t>Operating</t>
  </si>
  <si>
    <t xml:space="preserve">FY2021-31 Capital Improvement Plan </t>
  </si>
  <si>
    <t xml:space="preserve">Sheepneck Pump Station </t>
  </si>
  <si>
    <t xml:space="preserve">Replace Water meters </t>
  </si>
  <si>
    <t xml:space="preserve">Water Leaks system improvments </t>
  </si>
  <si>
    <t xml:space="preserve">Replace all water meters </t>
  </si>
  <si>
    <t xml:space="preserve">Boring Machine </t>
  </si>
  <si>
    <t xml:space="preserve">20 years </t>
  </si>
  <si>
    <t xml:space="preserve">Sewer Rehab </t>
  </si>
  <si>
    <t>Equipment</t>
  </si>
  <si>
    <t>2023/2024</t>
  </si>
  <si>
    <t>Trunkline 16"</t>
  </si>
  <si>
    <t xml:space="preserve">Utilities </t>
  </si>
  <si>
    <t>TDOT Utility relocation Arrow Mines</t>
  </si>
  <si>
    <t>2025/2026</t>
  </si>
  <si>
    <t>2026/2027</t>
  </si>
  <si>
    <t>50yrs</t>
  </si>
  <si>
    <t xml:space="preserve">Replace and upgrade water booster station </t>
  </si>
  <si>
    <t xml:space="preserve">service lines equipment </t>
  </si>
  <si>
    <t xml:space="preserve">recurring service line replacements </t>
  </si>
  <si>
    <t>bridge replacement 243</t>
  </si>
  <si>
    <t>onetime water transmission line 43 bypass</t>
  </si>
  <si>
    <t>transmission line 43 by pass.</t>
  </si>
  <si>
    <t xml:space="preserve">Utility </t>
  </si>
  <si>
    <t xml:space="preserve">Meters </t>
  </si>
  <si>
    <t>Recurring USDA loan grant Vac truck</t>
  </si>
  <si>
    <t>USDA Loan grant vac truck</t>
  </si>
  <si>
    <t xml:space="preserve">308 Cat </t>
  </si>
  <si>
    <t xml:space="preserve">Equipment </t>
  </si>
  <si>
    <t>10 rs</t>
  </si>
  <si>
    <t xml:space="preserve">Vac truck </t>
  </si>
  <si>
    <t>10yrs</t>
  </si>
  <si>
    <t xml:space="preserve">Wastewater Plant </t>
  </si>
  <si>
    <t xml:space="preserve">One-time Equipment purchase. </t>
  </si>
  <si>
    <t xml:space="preserve">Knuckle Boom </t>
  </si>
  <si>
    <t xml:space="preserve">equipment replace. </t>
  </si>
  <si>
    <t>2024/2025</t>
  </si>
  <si>
    <t>Street Paving (various projects)</t>
  </si>
  <si>
    <t>Public Way</t>
  </si>
  <si>
    <t xml:space="preserve">Street Paving. </t>
  </si>
  <si>
    <t xml:space="preserve">Sidewalk Project </t>
  </si>
  <si>
    <t xml:space="preserve">Multimodal sidewalk grant. </t>
  </si>
  <si>
    <t xml:space="preserve">Trash Cans &amp; Dumpsters </t>
  </si>
  <si>
    <t>Commercial mower.</t>
  </si>
  <si>
    <t xml:space="preserve">Replace cans and dumpsters. </t>
  </si>
  <si>
    <t>2024-2026</t>
  </si>
  <si>
    <t xml:space="preserve">Barker /Brewer Filed parking. </t>
  </si>
  <si>
    <t>Playgrounds various parks ( Grant matching funds).</t>
  </si>
  <si>
    <t>2023-2026</t>
  </si>
  <si>
    <t>Continuing program  leased vehicles.</t>
  </si>
  <si>
    <t xml:space="preserve">Motorcycle Patrol Vechicle </t>
  </si>
  <si>
    <t>2023-2032</t>
  </si>
  <si>
    <t>Motorcycle patrol (drug fund)</t>
  </si>
  <si>
    <t>Bond Street Fire Station</t>
  </si>
  <si>
    <t xml:space="preserve">Building </t>
  </si>
  <si>
    <t>50Yrs</t>
  </si>
  <si>
    <t xml:space="preserve">Completion of fire station (Bond Issue). </t>
  </si>
  <si>
    <t>2023-2028</t>
  </si>
  <si>
    <t>2024/2023</t>
  </si>
  <si>
    <t>2024/2024</t>
  </si>
  <si>
    <t>Battery Back-ups</t>
  </si>
  <si>
    <t>Operating Budget Impact 
(Annualized)</t>
  </si>
  <si>
    <t>Recurring or One-Time 
Budget Impact</t>
  </si>
  <si>
    <t>One-time Ongoing wastewater plant.</t>
  </si>
  <si>
    <t>Funding Souces</t>
  </si>
  <si>
    <t>General Annual Budgets</t>
  </si>
  <si>
    <t xml:space="preserve">TAP Grant &amp; Matching from State Street Aid &amp; STBG </t>
  </si>
  <si>
    <t>2021 &amp; 2022 GenOb Borrowing</t>
  </si>
  <si>
    <t>2021 Bond Issue</t>
  </si>
  <si>
    <t xml:space="preserve">Grant Bonds </t>
  </si>
  <si>
    <t>FEMA Funding (5% Match)</t>
  </si>
  <si>
    <t>USDA Loans, Grants, ARPA &amp; match</t>
  </si>
  <si>
    <t>USDA Grant for $50,000 remainder from capital funds</t>
  </si>
  <si>
    <t>Revenue Bonds 2023</t>
  </si>
  <si>
    <t>Recurring USDA loan grant Vac truck-Split Water,Sewer,GaS</t>
  </si>
  <si>
    <t>Leases-General Annual Budgets</t>
  </si>
  <si>
    <t>Drug Fund</t>
  </si>
  <si>
    <t>Interfund Loan</t>
  </si>
  <si>
    <t>Multi Modal Grant TDOT 95.5% with 5% Match</t>
  </si>
  <si>
    <t>$100,000 from 2022 GenOb Borrowing-Planning on other portion</t>
  </si>
  <si>
    <t xml:space="preserve">Funding Souces </t>
  </si>
  <si>
    <t>Interfund Loan 2023-2024</t>
  </si>
  <si>
    <t>Rate Study, increases</t>
  </si>
  <si>
    <t xml:space="preserve">ARPA </t>
  </si>
  <si>
    <t>Engineering &amp; Design Heathcoat &amp; Davis Wellhead Protection &amp; Water Sources</t>
  </si>
  <si>
    <t>Possible Leases</t>
  </si>
  <si>
    <t>USDA loan grant Vac truck-Split Water,Sewer,GaS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</si>
</sst>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1" fillId="0" borderId="0" xfId="0" applyFont="1"/>
    <xf numFmtId="0" fontId="2" fillId="0" borderId="95" xfId="0" applyFont="1" applyBorder="1"/>
    <xf numFmtId="0" fontId="1" fillId="0" borderId="95" xfId="0" applyFont="1" applyBorder="1"/>
    <xf numFmtId="0" fontId="1" fillId="0" borderId="95" xfId="0" applyFont="1" applyBorder="1" applyAlignment="1">
      <alignment wrapText="1"/>
    </xf>
    <xf numFmtId="42" fontId="1" fillId="0" borderId="95" xfId="0" applyNumberFormat="1" applyFont="1" applyBorder="1" applyAlignment="1">
      <alignment wrapText="1"/>
    </xf>
    <xf numFmtId="0" fontId="1" fillId="0" borderId="96" xfId="0" applyFont="1" applyBorder="1"/>
    <xf numFmtId="0" fontId="1" fillId="0" borderId="14" xfId="0" applyFont="1" applyBorder="1"/>
    <xf numFmtId="42" fontId="2" fillId="2" borderId="47" xfId="0" applyNumberFormat="1" applyFont="1" applyFill="1" applyBorder="1" applyAlignment="1">
      <alignment horizontal="center" wrapText="1"/>
    </xf>
    <xf numFmtId="42" fontId="2" fillId="2" borderId="6" xfId="0" applyNumberFormat="1" applyFont="1" applyFill="1" applyBorder="1" applyAlignment="1">
      <alignment horizontal="center" wrapText="1"/>
    </xf>
    <xf numFmtId="42" fontId="2" fillId="2" borderId="32" xfId="0" applyNumberFormat="1" applyFont="1" applyFill="1" applyBorder="1" applyAlignment="1">
      <alignment horizontal="center" wrapText="1"/>
    </xf>
    <xf numFmtId="42" fontId="2" fillId="2" borderId="35" xfId="0" applyNumberFormat="1" applyFont="1" applyFill="1" applyBorder="1" applyAlignment="1">
      <alignment horizontal="center" wrapText="1"/>
    </xf>
    <xf numFmtId="42" fontId="2" fillId="2" borderId="70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24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42" fontId="1" fillId="0" borderId="9" xfId="0" applyNumberFormat="1" applyFont="1" applyBorder="1" applyAlignment="1">
      <alignment wrapText="1"/>
    </xf>
    <xf numFmtId="42" fontId="1" fillId="0" borderId="38" xfId="0" applyNumberFormat="1" applyFont="1" applyBorder="1" applyAlignment="1">
      <alignment wrapText="1"/>
    </xf>
    <xf numFmtId="42" fontId="1" fillId="0" borderId="48" xfId="0" applyNumberFormat="1" applyFont="1" applyBorder="1" applyAlignment="1">
      <alignment wrapText="1"/>
    </xf>
    <xf numFmtId="42" fontId="1" fillId="0" borderId="8" xfId="0" applyNumberFormat="1" applyFont="1" applyBorder="1" applyAlignment="1">
      <alignment wrapText="1"/>
    </xf>
    <xf numFmtId="42" fontId="1" fillId="0" borderId="36" xfId="0" applyNumberFormat="1" applyFont="1" applyBorder="1" applyAlignment="1">
      <alignment wrapText="1"/>
    </xf>
    <xf numFmtId="42" fontId="1" fillId="0" borderId="40" xfId="0" applyNumberFormat="1" applyFont="1" applyBorder="1" applyAlignment="1">
      <alignment wrapText="1"/>
    </xf>
    <xf numFmtId="0" fontId="1" fillId="0" borderId="34" xfId="0" applyFont="1" applyBorder="1"/>
    <xf numFmtId="0" fontId="1" fillId="0" borderId="15" xfId="0" applyFont="1" applyBorder="1"/>
    <xf numFmtId="0" fontId="2" fillId="2" borderId="5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2" fontId="1" fillId="2" borderId="1" xfId="0" applyNumberFormat="1" applyFont="1" applyFill="1" applyBorder="1" applyAlignment="1">
      <alignment wrapText="1"/>
    </xf>
    <xf numFmtId="42" fontId="1" fillId="2" borderId="28" xfId="0" applyNumberFormat="1" applyFont="1" applyFill="1" applyBorder="1" applyAlignment="1">
      <alignment wrapText="1"/>
    </xf>
    <xf numFmtId="42" fontId="1" fillId="2" borderId="46" xfId="0" applyNumberFormat="1" applyFont="1" applyFill="1" applyBorder="1" applyAlignment="1">
      <alignment wrapText="1"/>
    </xf>
    <xf numFmtId="42" fontId="1" fillId="2" borderId="37" xfId="0" applyNumberFormat="1" applyFont="1" applyFill="1" applyBorder="1" applyAlignment="1">
      <alignment wrapText="1"/>
    </xf>
    <xf numFmtId="42" fontId="1" fillId="2" borderId="67" xfId="0" applyNumberFormat="1" applyFont="1" applyFill="1" applyBorder="1" applyAlignment="1">
      <alignment wrapText="1"/>
    </xf>
    <xf numFmtId="0" fontId="1" fillId="2" borderId="5" xfId="0" applyFont="1" applyFill="1" applyBorder="1"/>
    <xf numFmtId="0" fontId="1" fillId="2" borderId="17" xfId="0" applyFont="1" applyFill="1" applyBorder="1"/>
    <xf numFmtId="0" fontId="2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42" fontId="1" fillId="0" borderId="1" xfId="0" applyNumberFormat="1" applyFont="1" applyBorder="1" applyAlignment="1">
      <alignment wrapText="1"/>
    </xf>
    <xf numFmtId="42" fontId="1" fillId="0" borderId="37" xfId="0" applyNumberFormat="1" applyFont="1" applyBorder="1" applyAlignment="1">
      <alignment wrapText="1"/>
    </xf>
    <xf numFmtId="42" fontId="1" fillId="0" borderId="67" xfId="0" applyNumberFormat="1" applyFont="1" applyBorder="1" applyAlignment="1">
      <alignment wrapText="1"/>
    </xf>
    <xf numFmtId="0" fontId="1" fillId="0" borderId="17" xfId="0" applyFont="1" applyBorder="1"/>
    <xf numFmtId="42" fontId="1" fillId="0" borderId="46" xfId="0" applyNumberFormat="1" applyFont="1" applyBorder="1" applyAlignment="1">
      <alignment wrapText="1"/>
    </xf>
    <xf numFmtId="42" fontId="1" fillId="0" borderId="28" xfId="0" applyNumberFormat="1" applyFont="1" applyBorder="1" applyAlignment="1">
      <alignment wrapText="1"/>
    </xf>
    <xf numFmtId="0" fontId="1" fillId="0" borderId="5" xfId="0" applyFont="1" applyBorder="1"/>
    <xf numFmtId="0" fontId="4" fillId="0" borderId="0" xfId="0" applyFont="1"/>
    <xf numFmtId="0" fontId="2" fillId="0" borderId="1" xfId="0" applyFont="1" applyBorder="1" applyAlignment="1">
      <alignment horizontal="right"/>
    </xf>
    <xf numFmtId="42" fontId="2" fillId="0" borderId="1" xfId="0" applyNumberFormat="1" applyFont="1" applyBorder="1" applyAlignment="1">
      <alignment wrapText="1"/>
    </xf>
    <xf numFmtId="42" fontId="2" fillId="0" borderId="28" xfId="0" applyNumberFormat="1" applyFont="1" applyBorder="1" applyAlignment="1">
      <alignment wrapText="1"/>
    </xf>
    <xf numFmtId="42" fontId="2" fillId="0" borderId="46" xfId="0" applyNumberFormat="1" applyFont="1" applyBorder="1" applyAlignment="1">
      <alignment wrapText="1"/>
    </xf>
    <xf numFmtId="42" fontId="2" fillId="0" borderId="37" xfId="0" applyNumberFormat="1" applyFont="1" applyBorder="1" applyAlignment="1">
      <alignment wrapText="1"/>
    </xf>
    <xf numFmtId="42" fontId="2" fillId="0" borderId="67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42" fontId="1" fillId="0" borderId="5" xfId="0" applyNumberFormat="1" applyFont="1" applyBorder="1" applyAlignment="1">
      <alignment wrapText="1"/>
    </xf>
    <xf numFmtId="42" fontId="2" fillId="0" borderId="5" xfId="0" applyNumberFormat="1" applyFont="1" applyBorder="1" applyAlignment="1">
      <alignment wrapText="1"/>
    </xf>
    <xf numFmtId="42" fontId="1" fillId="2" borderId="5" xfId="0" applyNumberFormat="1" applyFont="1" applyFill="1" applyBorder="1" applyAlignment="1">
      <alignment wrapText="1"/>
    </xf>
    <xf numFmtId="0" fontId="2" fillId="0" borderId="13" xfId="0" applyFont="1" applyBorder="1"/>
    <xf numFmtId="0" fontId="1" fillId="0" borderId="12" xfId="0" applyFont="1" applyBorder="1"/>
    <xf numFmtId="0" fontId="2" fillId="0" borderId="6" xfId="0" applyFont="1" applyBorder="1" applyAlignment="1">
      <alignment horizontal="right"/>
    </xf>
    <xf numFmtId="0" fontId="1" fillId="0" borderId="6" xfId="0" applyFont="1" applyBorder="1"/>
    <xf numFmtId="0" fontId="1" fillId="0" borderId="6" xfId="0" applyFont="1" applyBorder="1" applyAlignment="1">
      <alignment horizontal="left" wrapText="1"/>
    </xf>
    <xf numFmtId="42" fontId="2" fillId="0" borderId="12" xfId="0" applyNumberFormat="1" applyFont="1" applyBorder="1" applyAlignment="1">
      <alignment wrapText="1"/>
    </xf>
    <xf numFmtId="42" fontId="2" fillId="0" borderId="41" xfId="0" applyNumberFormat="1" applyFont="1" applyBorder="1" applyAlignment="1">
      <alignment wrapText="1"/>
    </xf>
    <xf numFmtId="42" fontId="2" fillId="0" borderId="23" xfId="0" applyNumberFormat="1" applyFont="1" applyBorder="1" applyAlignment="1">
      <alignment wrapText="1"/>
    </xf>
    <xf numFmtId="42" fontId="2" fillId="0" borderId="71" xfId="0" applyNumberFormat="1" applyFont="1" applyBorder="1" applyAlignment="1">
      <alignment wrapText="1"/>
    </xf>
    <xf numFmtId="0" fontId="1" fillId="0" borderId="23" xfId="0" applyFont="1" applyBorder="1"/>
    <xf numFmtId="0" fontId="1" fillId="0" borderId="18" xfId="0" applyFont="1" applyBorder="1"/>
    <xf numFmtId="0" fontId="2" fillId="0" borderId="0" xfId="0" applyFont="1"/>
    <xf numFmtId="0" fontId="2" fillId="0" borderId="19" xfId="0" applyFont="1" applyBorder="1" applyAlignment="1">
      <alignment horizontal="right"/>
    </xf>
    <xf numFmtId="0" fontId="1" fillId="0" borderId="19" xfId="0" applyFont="1" applyBorder="1"/>
    <xf numFmtId="0" fontId="1" fillId="0" borderId="19" xfId="0" applyFont="1" applyBorder="1" applyAlignment="1">
      <alignment horizontal="left" wrapText="1"/>
    </xf>
    <xf numFmtId="42" fontId="2" fillId="0" borderId="0" xfId="0" applyNumberFormat="1" applyFont="1" applyAlignment="1">
      <alignment wrapText="1"/>
    </xf>
    <xf numFmtId="0" fontId="2" fillId="0" borderId="11" xfId="0" applyFont="1" applyBorder="1"/>
    <xf numFmtId="0" fontId="1" fillId="0" borderId="11" xfId="0" applyFont="1" applyBorder="1"/>
    <xf numFmtId="0" fontId="2" fillId="0" borderId="11" xfId="0" applyFont="1" applyBorder="1" applyAlignment="1">
      <alignment horizontal="right"/>
    </xf>
    <xf numFmtId="0" fontId="1" fillId="0" borderId="11" xfId="0" applyFont="1" applyBorder="1" applyAlignment="1">
      <alignment horizontal="left" wrapText="1"/>
    </xf>
    <xf numFmtId="42" fontId="2" fillId="0" borderId="11" xfId="0" applyNumberFormat="1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2" fontId="2" fillId="0" borderId="2" xfId="0" applyNumberFormat="1" applyFont="1" applyBorder="1" applyAlignment="1">
      <alignment horizontal="center" wrapText="1"/>
    </xf>
    <xf numFmtId="42" fontId="2" fillId="0" borderId="36" xfId="0" applyNumberFormat="1" applyFont="1" applyBorder="1" applyAlignment="1">
      <alignment horizontal="center" wrapText="1"/>
    </xf>
    <xf numFmtId="42" fontId="2" fillId="0" borderId="48" xfId="0" applyNumberFormat="1" applyFont="1" applyBorder="1" applyAlignment="1">
      <alignment horizontal="center" wrapText="1"/>
    </xf>
    <xf numFmtId="42" fontId="2" fillId="0" borderId="4" xfId="0" applyNumberFormat="1" applyFont="1" applyBorder="1" applyAlignment="1">
      <alignment horizontal="center" wrapText="1"/>
    </xf>
    <xf numFmtId="42" fontId="2" fillId="0" borderId="9" xfId="0" applyNumberFormat="1" applyFont="1" applyBorder="1" applyAlignment="1">
      <alignment horizontal="center" wrapText="1"/>
    </xf>
    <xf numFmtId="42" fontId="2" fillId="0" borderId="42" xfId="0" applyNumberFormat="1" applyFont="1" applyBorder="1" applyAlignment="1">
      <alignment horizontal="center" wrapText="1"/>
    </xf>
    <xf numFmtId="42" fontId="2" fillId="0" borderId="72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42" fontId="2" fillId="2" borderId="1" xfId="0" applyNumberFormat="1" applyFont="1" applyFill="1" applyBorder="1" applyAlignment="1">
      <alignment wrapText="1"/>
    </xf>
    <xf numFmtId="42" fontId="2" fillId="2" borderId="33" xfId="0" applyNumberFormat="1" applyFont="1" applyFill="1" applyBorder="1" applyAlignment="1">
      <alignment wrapText="1"/>
    </xf>
    <xf numFmtId="42" fontId="2" fillId="2" borderId="34" xfId="0" applyNumberFormat="1" applyFont="1" applyFill="1" applyBorder="1" applyAlignment="1">
      <alignment wrapText="1"/>
    </xf>
    <xf numFmtId="42" fontId="2" fillId="2" borderId="8" xfId="0" applyNumberFormat="1" applyFont="1" applyFill="1" applyBorder="1" applyAlignment="1">
      <alignment wrapText="1"/>
    </xf>
    <xf numFmtId="42" fontId="2" fillId="2" borderId="37" xfId="0" applyNumberFormat="1" applyFont="1" applyFill="1" applyBorder="1" applyAlignment="1">
      <alignment wrapText="1"/>
    </xf>
    <xf numFmtId="42" fontId="2" fillId="2" borderId="67" xfId="0" applyNumberFormat="1" applyFont="1" applyFill="1" applyBorder="1" applyAlignment="1">
      <alignment wrapText="1"/>
    </xf>
    <xf numFmtId="0" fontId="2" fillId="2" borderId="16" xfId="0" applyFont="1" applyFill="1" applyBorder="1"/>
    <xf numFmtId="0" fontId="1" fillId="0" borderId="12" xfId="0" applyFont="1" applyBorder="1" applyAlignment="1">
      <alignment horizontal="left" wrapText="1"/>
    </xf>
    <xf numFmtId="42" fontId="1" fillId="0" borderId="6" xfId="0" applyNumberFormat="1" applyFont="1" applyBorder="1" applyAlignment="1">
      <alignment wrapText="1"/>
    </xf>
    <xf numFmtId="42" fontId="1" fillId="0" borderId="41" xfId="0" applyNumberFormat="1" applyFont="1" applyBorder="1" applyAlignment="1">
      <alignment wrapText="1"/>
    </xf>
    <xf numFmtId="42" fontId="1" fillId="0" borderId="23" xfId="0" applyNumberFormat="1" applyFont="1" applyBorder="1" applyAlignment="1">
      <alignment wrapText="1"/>
    </xf>
    <xf numFmtId="42" fontId="1" fillId="0" borderId="12" xfId="0" applyNumberFormat="1" applyFont="1" applyBorder="1" applyAlignment="1">
      <alignment wrapText="1"/>
    </xf>
    <xf numFmtId="42" fontId="1" fillId="0" borderId="71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42" fontId="1" fillId="0" borderId="19" xfId="0" applyNumberFormat="1" applyFont="1" applyBorder="1" applyAlignment="1">
      <alignment wrapText="1"/>
    </xf>
    <xf numFmtId="42" fontId="1" fillId="0" borderId="0" xfId="0" applyNumberFormat="1" applyFont="1" applyAlignment="1">
      <alignment wrapText="1"/>
    </xf>
    <xf numFmtId="42" fontId="1" fillId="0" borderId="11" xfId="0" applyNumberFormat="1" applyFont="1" applyBorder="1" applyAlignment="1">
      <alignment wrapText="1"/>
    </xf>
    <xf numFmtId="0" fontId="3" fillId="0" borderId="86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42" fontId="2" fillId="0" borderId="43" xfId="0" applyNumberFormat="1" applyFont="1" applyBorder="1" applyAlignment="1">
      <alignment horizontal="center" wrapText="1"/>
    </xf>
    <xf numFmtId="42" fontId="2" fillId="0" borderId="40" xfId="0" applyNumberFormat="1" applyFont="1" applyBorder="1" applyAlignment="1">
      <alignment horizontal="center" wrapText="1"/>
    </xf>
    <xf numFmtId="0" fontId="1" fillId="2" borderId="8" xfId="0" applyFont="1" applyFill="1" applyBorder="1"/>
    <xf numFmtId="0" fontId="1" fillId="2" borderId="16" xfId="0" applyFont="1" applyFill="1" applyBorder="1"/>
    <xf numFmtId="0" fontId="2" fillId="0" borderId="23" xfId="0" applyFont="1" applyBorder="1"/>
    <xf numFmtId="42" fontId="1" fillId="0" borderId="50" xfId="0" applyNumberFormat="1" applyFont="1" applyBorder="1" applyAlignment="1">
      <alignment wrapText="1"/>
    </xf>
    <xf numFmtId="42" fontId="1" fillId="0" borderId="73" xfId="0" applyNumberFormat="1" applyFont="1" applyBorder="1" applyAlignment="1">
      <alignment wrapText="1"/>
    </xf>
    <xf numFmtId="0" fontId="2" fillId="5" borderId="21" xfId="0" applyFont="1" applyFill="1" applyBorder="1"/>
    <xf numFmtId="0" fontId="1" fillId="5" borderId="22" xfId="0" applyFont="1" applyFill="1" applyBorder="1"/>
    <xf numFmtId="0" fontId="2" fillId="5" borderId="22" xfId="0" applyFont="1" applyFill="1" applyBorder="1" applyAlignment="1">
      <alignment horizontal="right"/>
    </xf>
    <xf numFmtId="0" fontId="1" fillId="5" borderId="22" xfId="0" applyFont="1" applyFill="1" applyBorder="1" applyAlignment="1">
      <alignment horizontal="left" wrapText="1"/>
    </xf>
    <xf numFmtId="42" fontId="2" fillId="5" borderId="22" xfId="0" applyNumberFormat="1" applyFont="1" applyFill="1" applyBorder="1" applyAlignment="1">
      <alignment wrapText="1"/>
    </xf>
    <xf numFmtId="42" fontId="2" fillId="5" borderId="45" xfId="0" applyNumberFormat="1" applyFont="1" applyFill="1" applyBorder="1" applyAlignment="1">
      <alignment wrapText="1"/>
    </xf>
    <xf numFmtId="42" fontId="2" fillId="5" borderId="44" xfId="0" applyNumberFormat="1" applyFont="1" applyFill="1" applyBorder="1" applyAlignment="1">
      <alignment wrapText="1"/>
    </xf>
    <xf numFmtId="42" fontId="2" fillId="5" borderId="74" xfId="0" applyNumberFormat="1" applyFont="1" applyFill="1" applyBorder="1" applyAlignment="1">
      <alignment wrapText="1"/>
    </xf>
    <xf numFmtId="0" fontId="1" fillId="5" borderId="44" xfId="0" applyFont="1" applyFill="1" applyBorder="1"/>
    <xf numFmtId="15" fontId="1" fillId="5" borderId="20" xfId="0" applyNumberFormat="1" applyFont="1" applyFill="1" applyBorder="1"/>
    <xf numFmtId="0" fontId="1" fillId="0" borderId="0" xfId="0" applyFont="1" applyAlignment="1">
      <alignment wrapText="1"/>
    </xf>
    <xf numFmtId="0" fontId="1" fillId="0" borderId="86" xfId="0" applyFont="1" applyBorder="1"/>
    <xf numFmtId="0" fontId="2" fillId="2" borderId="94" xfId="0" applyFont="1" applyFill="1" applyBorder="1" applyAlignment="1">
      <alignment horizontal="left"/>
    </xf>
    <xf numFmtId="0" fontId="2" fillId="2" borderId="68" xfId="0" applyFont="1" applyFill="1" applyBorder="1" applyAlignment="1">
      <alignment horizontal="left"/>
    </xf>
    <xf numFmtId="0" fontId="2" fillId="2" borderId="69" xfId="0" applyFont="1" applyFill="1" applyBorder="1" applyAlignment="1">
      <alignment horizontal="left"/>
    </xf>
    <xf numFmtId="42" fontId="2" fillId="2" borderId="84" xfId="0" applyNumberFormat="1" applyFont="1" applyFill="1" applyBorder="1" applyAlignment="1">
      <alignment horizontal="center" wrapText="1"/>
    </xf>
    <xf numFmtId="42" fontId="2" fillId="2" borderId="93" xfId="0" applyNumberFormat="1" applyFont="1" applyFill="1" applyBorder="1" applyAlignment="1">
      <alignment horizontal="center" wrapText="1"/>
    </xf>
    <xf numFmtId="42" fontId="2" fillId="2" borderId="8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2" fillId="2" borderId="112" xfId="0" applyFont="1" applyFill="1" applyBorder="1" applyAlignment="1">
      <alignment horizontal="center"/>
    </xf>
    <xf numFmtId="0" fontId="1" fillId="0" borderId="34" xfId="0" applyFont="1" applyBorder="1" applyAlignment="1">
      <alignment horizontal="left" indent="1"/>
    </xf>
    <xf numFmtId="0" fontId="1" fillId="0" borderId="8" xfId="0" applyFont="1" applyBorder="1" applyAlignment="1">
      <alignment wrapText="1"/>
    </xf>
    <xf numFmtId="42" fontId="1" fillId="0" borderId="33" xfId="0" applyNumberFormat="1" applyFont="1" applyBorder="1" applyAlignment="1">
      <alignment wrapText="1"/>
    </xf>
    <xf numFmtId="42" fontId="1" fillId="0" borderId="79" xfId="0" applyNumberFormat="1" applyFont="1" applyBorder="1" applyAlignment="1">
      <alignment wrapText="1"/>
    </xf>
    <xf numFmtId="0" fontId="1" fillId="0" borderId="24" xfId="0" applyFont="1" applyBorder="1"/>
    <xf numFmtId="0" fontId="1" fillId="0" borderId="16" xfId="0" applyFont="1" applyBorder="1"/>
    <xf numFmtId="0" fontId="1" fillId="0" borderId="5" xfId="0" applyFont="1" applyBorder="1" applyAlignment="1">
      <alignment horizontal="left" indent="1"/>
    </xf>
    <xf numFmtId="0" fontId="1" fillId="0" borderId="1" xfId="0" applyFont="1" applyBorder="1" applyAlignment="1">
      <alignment wrapText="1"/>
    </xf>
    <xf numFmtId="42" fontId="1" fillId="0" borderId="77" xfId="0" applyNumberFormat="1" applyFont="1" applyBorder="1" applyAlignment="1">
      <alignment wrapText="1"/>
    </xf>
    <xf numFmtId="0" fontId="1" fillId="0" borderId="59" xfId="0" applyFont="1" applyBorder="1"/>
    <xf numFmtId="0" fontId="1" fillId="0" borderId="12" xfId="0" applyFont="1" applyBorder="1" applyAlignment="1">
      <alignment wrapText="1"/>
    </xf>
    <xf numFmtId="0" fontId="1" fillId="0" borderId="91" xfId="0" applyFont="1" applyBorder="1"/>
    <xf numFmtId="0" fontId="1" fillId="0" borderId="11" xfId="0" applyFont="1" applyBorder="1" applyAlignment="1">
      <alignment wrapText="1"/>
    </xf>
    <xf numFmtId="42" fontId="1" fillId="0" borderId="91" xfId="0" applyNumberFormat="1" applyFont="1" applyBorder="1" applyAlignment="1">
      <alignment wrapText="1"/>
    </xf>
    <xf numFmtId="0" fontId="2" fillId="5" borderId="21" xfId="0" applyFont="1" applyFill="1" applyBorder="1" applyAlignment="1">
      <alignment horizontal="right" indent="1"/>
    </xf>
    <xf numFmtId="42" fontId="2" fillId="5" borderId="76" xfId="0" applyNumberFormat="1" applyFont="1" applyFill="1" applyBorder="1" applyAlignment="1">
      <alignment wrapText="1"/>
    </xf>
    <xf numFmtId="42" fontId="2" fillId="5" borderId="60" xfId="0" applyNumberFormat="1" applyFont="1" applyFill="1" applyBorder="1" applyAlignment="1">
      <alignment wrapText="1"/>
    </xf>
    <xf numFmtId="42" fontId="2" fillId="5" borderId="75" xfId="0" applyNumberFormat="1" applyFont="1" applyFill="1" applyBorder="1" applyAlignment="1">
      <alignment wrapText="1"/>
    </xf>
    <xf numFmtId="42" fontId="2" fillId="5" borderId="91" xfId="0" applyNumberFormat="1" applyFont="1" applyFill="1" applyBorder="1" applyAlignment="1">
      <alignment wrapText="1"/>
    </xf>
    <xf numFmtId="0" fontId="1" fillId="5" borderId="61" xfId="0" applyFont="1" applyFill="1" applyBorder="1"/>
    <xf numFmtId="0" fontId="2" fillId="4" borderId="1" xfId="0" applyFont="1" applyFill="1" applyBorder="1"/>
    <xf numFmtId="0" fontId="2" fillId="6" borderId="1" xfId="0" applyFont="1" applyFill="1" applyBorder="1"/>
    <xf numFmtId="0" fontId="1" fillId="0" borderId="63" xfId="0" applyFont="1" applyBorder="1"/>
    <xf numFmtId="0" fontId="1" fillId="0" borderId="62" xfId="0" applyFont="1" applyBorder="1"/>
    <xf numFmtId="0" fontId="1" fillId="8" borderId="100" xfId="0" applyFont="1" applyFill="1" applyBorder="1"/>
    <xf numFmtId="0" fontId="1" fillId="8" borderId="101" xfId="0" applyFont="1" applyFill="1" applyBorder="1"/>
    <xf numFmtId="42" fontId="2" fillId="2" borderId="9" xfId="0" applyNumberFormat="1" applyFont="1" applyFill="1" applyBorder="1" applyAlignment="1">
      <alignment horizontal="center" wrapText="1"/>
    </xf>
    <xf numFmtId="42" fontId="2" fillId="2" borderId="48" xfId="0" applyNumberFormat="1" applyFont="1" applyFill="1" applyBorder="1" applyAlignment="1">
      <alignment horizontal="center" wrapText="1"/>
    </xf>
    <xf numFmtId="42" fontId="2" fillId="2" borderId="38" xfId="0" applyNumberFormat="1" applyFont="1" applyFill="1" applyBorder="1" applyAlignment="1">
      <alignment horizontal="center" wrapText="1"/>
    </xf>
    <xf numFmtId="42" fontId="2" fillId="2" borderId="79" xfId="0" applyNumberFormat="1" applyFont="1" applyFill="1" applyBorder="1" applyAlignment="1">
      <alignment horizontal="center" wrapText="1"/>
    </xf>
    <xf numFmtId="0" fontId="1" fillId="2" borderId="103" xfId="0" applyFont="1" applyFill="1" applyBorder="1"/>
    <xf numFmtId="0" fontId="2" fillId="2" borderId="98" xfId="0" applyFont="1" applyFill="1" applyBorder="1" applyAlignment="1">
      <alignment horizontal="center"/>
    </xf>
    <xf numFmtId="0" fontId="1" fillId="7" borderId="77" xfId="0" applyFont="1" applyFill="1" applyBorder="1"/>
    <xf numFmtId="0" fontId="1" fillId="7" borderId="104" xfId="0" applyFont="1" applyFill="1" applyBorder="1"/>
    <xf numFmtId="42" fontId="2" fillId="0" borderId="0" xfId="0" applyNumberFormat="1" applyFont="1"/>
    <xf numFmtId="42" fontId="1" fillId="0" borderId="5" xfId="0" applyNumberFormat="1" applyFont="1" applyBorder="1" applyAlignment="1">
      <alignment horizontal="left" indent="1"/>
    </xf>
    <xf numFmtId="42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42" fontId="1" fillId="0" borderId="5" xfId="0" applyNumberFormat="1" applyFont="1" applyBorder="1"/>
    <xf numFmtId="42" fontId="1" fillId="0" borderId="37" xfId="0" applyNumberFormat="1" applyFont="1" applyBorder="1"/>
    <xf numFmtId="42" fontId="1" fillId="0" borderId="65" xfId="0" applyNumberFormat="1" applyFont="1" applyBorder="1" applyAlignment="1">
      <alignment wrapText="1"/>
    </xf>
    <xf numFmtId="42" fontId="1" fillId="0" borderId="77" xfId="0" applyNumberFormat="1" applyFont="1" applyBorder="1"/>
    <xf numFmtId="42" fontId="1" fillId="0" borderId="104" xfId="0" applyNumberFormat="1" applyFont="1" applyBorder="1"/>
    <xf numFmtId="42" fontId="1" fillId="0" borderId="0" xfId="0" applyNumberFormat="1" applyFont="1"/>
    <xf numFmtId="42" fontId="1" fillId="0" borderId="105" xfId="0" applyNumberFormat="1" applyFont="1" applyBorder="1"/>
    <xf numFmtId="42" fontId="1" fillId="0" borderId="99" xfId="0" applyNumberFormat="1" applyFont="1" applyBorder="1"/>
    <xf numFmtId="42" fontId="1" fillId="0" borderId="102" xfId="0" applyNumberFormat="1" applyFont="1" applyBorder="1"/>
    <xf numFmtId="37" fontId="1" fillId="0" borderId="1" xfId="0" applyNumberFormat="1" applyFont="1" applyBorder="1" applyAlignment="1">
      <alignment wrapText="1"/>
    </xf>
    <xf numFmtId="42" fontId="2" fillId="0" borderId="5" xfId="0" applyNumberFormat="1" applyFont="1" applyBorder="1" applyAlignment="1">
      <alignment horizontal="right" indent="1"/>
    </xf>
    <xf numFmtId="42" fontId="2" fillId="0" borderId="5" xfId="0" applyNumberFormat="1" applyFont="1" applyBorder="1"/>
    <xf numFmtId="42" fontId="2" fillId="0" borderId="1" xfId="0" applyNumberFormat="1" applyFont="1" applyBorder="1"/>
    <xf numFmtId="42" fontId="2" fillId="0" borderId="37" xfId="0" applyNumberFormat="1" applyFont="1" applyBorder="1"/>
    <xf numFmtId="42" fontId="1" fillId="0" borderId="106" xfId="0" applyNumberFormat="1" applyFont="1" applyBorder="1"/>
    <xf numFmtId="42" fontId="1" fillId="0" borderId="80" xfId="0" applyNumberFormat="1" applyFont="1" applyBorder="1" applyAlignment="1">
      <alignment wrapText="1"/>
    </xf>
    <xf numFmtId="42" fontId="1" fillId="0" borderId="78" xfId="0" applyNumberFormat="1" applyFont="1" applyBorder="1" applyAlignment="1">
      <alignment wrapText="1"/>
    </xf>
    <xf numFmtId="42" fontId="1" fillId="0" borderId="66" xfId="0" applyNumberFormat="1" applyFont="1" applyBorder="1" applyAlignment="1">
      <alignment wrapText="1"/>
    </xf>
    <xf numFmtId="0" fontId="1" fillId="0" borderId="77" xfId="0" applyFont="1" applyBorder="1"/>
    <xf numFmtId="0" fontId="1" fillId="0" borderId="104" xfId="0" applyFont="1" applyBorder="1"/>
    <xf numFmtId="0" fontId="1" fillId="7" borderId="102" xfId="0" applyFont="1" applyFill="1" applyBorder="1"/>
    <xf numFmtId="0" fontId="1" fillId="0" borderId="107" xfId="0" applyFont="1" applyBorder="1"/>
    <xf numFmtId="0" fontId="1" fillId="7" borderId="99" xfId="0" applyFont="1" applyFill="1" applyBorder="1"/>
    <xf numFmtId="0" fontId="1" fillId="0" borderId="102" xfId="0" applyFont="1" applyBorder="1"/>
    <xf numFmtId="0" fontId="2" fillId="0" borderId="5" xfId="0" applyFont="1" applyBorder="1" applyAlignment="1">
      <alignment horizontal="right"/>
    </xf>
    <xf numFmtId="0" fontId="1" fillId="0" borderId="99" xfId="0" applyFont="1" applyBorder="1"/>
    <xf numFmtId="0" fontId="1" fillId="0" borderId="106" xfId="0" applyFont="1" applyBorder="1"/>
    <xf numFmtId="39" fontId="1" fillId="0" borderId="5" xfId="0" applyNumberFormat="1" applyFont="1" applyBorder="1"/>
    <xf numFmtId="39" fontId="1" fillId="0" borderId="1" xfId="0" applyNumberFormat="1" applyFont="1" applyBorder="1"/>
    <xf numFmtId="39" fontId="1" fillId="0" borderId="37" xfId="0" applyNumberFormat="1" applyFont="1" applyBorder="1"/>
    <xf numFmtId="42" fontId="1" fillId="0" borderId="62" xfId="0" applyNumberFormat="1" applyFont="1" applyBorder="1" applyAlignment="1">
      <alignment wrapText="1"/>
    </xf>
    <xf numFmtId="0" fontId="1" fillId="0" borderId="108" xfId="0" applyFont="1" applyBorder="1"/>
    <xf numFmtId="0" fontId="2" fillId="8" borderId="68" xfId="0" applyFont="1" applyFill="1" applyBorder="1" applyAlignment="1">
      <alignment horizontal="right"/>
    </xf>
    <xf numFmtId="0" fontId="2" fillId="8" borderId="85" xfId="0" applyFont="1" applyFill="1" applyBorder="1"/>
    <xf numFmtId="0" fontId="2" fillId="8" borderId="68" xfId="0" applyFont="1" applyFill="1" applyBorder="1"/>
    <xf numFmtId="0" fontId="2" fillId="8" borderId="69" xfId="0" applyFont="1" applyFill="1" applyBorder="1"/>
    <xf numFmtId="42" fontId="2" fillId="8" borderId="83" xfId="0" applyNumberFormat="1" applyFont="1" applyFill="1" applyBorder="1" applyAlignment="1">
      <alignment wrapText="1"/>
    </xf>
    <xf numFmtId="42" fontId="2" fillId="8" borderId="84" xfId="0" applyNumberFormat="1" applyFont="1" applyFill="1" applyBorder="1" applyAlignment="1">
      <alignment wrapText="1"/>
    </xf>
    <xf numFmtId="42" fontId="2" fillId="8" borderId="85" xfId="0" applyNumberFormat="1" applyFont="1" applyFill="1" applyBorder="1" applyAlignment="1">
      <alignment wrapText="1"/>
    </xf>
    <xf numFmtId="42" fontId="2" fillId="8" borderId="81" xfId="0" applyNumberFormat="1" applyFont="1" applyFill="1" applyBorder="1" applyAlignment="1">
      <alignment wrapText="1"/>
    </xf>
    <xf numFmtId="0" fontId="1" fillId="8" borderId="103" xfId="0" applyFont="1" applyFill="1" applyBorder="1"/>
    <xf numFmtId="0" fontId="1" fillId="8" borderId="102" xfId="0" applyFont="1" applyFill="1" applyBorder="1"/>
    <xf numFmtId="42" fontId="1" fillId="0" borderId="96" xfId="0" applyNumberFormat="1" applyFont="1" applyBorder="1" applyAlignment="1">
      <alignment wrapText="1"/>
    </xf>
    <xf numFmtId="0" fontId="1" fillId="0" borderId="109" xfId="0" applyFont="1" applyBorder="1"/>
    <xf numFmtId="0" fontId="1" fillId="0" borderId="110" xfId="0" applyFont="1" applyBorder="1"/>
    <xf numFmtId="42" fontId="1" fillId="9" borderId="1" xfId="0" applyNumberFormat="1" applyFont="1" applyFill="1" applyBorder="1" applyAlignment="1">
      <alignment wrapText="1"/>
    </xf>
    <xf numFmtId="0" fontId="1" fillId="9" borderId="14" xfId="0" applyFont="1" applyFill="1" applyBorder="1"/>
    <xf numFmtId="0" fontId="2" fillId="9" borderId="5" xfId="0" applyFont="1" applyFill="1" applyBorder="1"/>
    <xf numFmtId="0" fontId="1" fillId="9" borderId="1" xfId="0" applyFont="1" applyFill="1" applyBorder="1"/>
    <xf numFmtId="0" fontId="1" fillId="9" borderId="1" xfId="0" applyFont="1" applyFill="1" applyBorder="1" applyAlignment="1">
      <alignment horizontal="left" wrapText="1"/>
    </xf>
    <xf numFmtId="42" fontId="1" fillId="9" borderId="37" xfId="0" applyNumberFormat="1" applyFont="1" applyFill="1" applyBorder="1" applyAlignment="1">
      <alignment wrapText="1"/>
    </xf>
    <xf numFmtId="42" fontId="1" fillId="9" borderId="67" xfId="0" applyNumberFormat="1" applyFont="1" applyFill="1" applyBorder="1" applyAlignment="1">
      <alignment wrapText="1"/>
    </xf>
    <xf numFmtId="0" fontId="1" fillId="9" borderId="5" xfId="0" applyFont="1" applyFill="1" applyBorder="1"/>
    <xf numFmtId="0" fontId="1" fillId="9" borderId="17" xfId="0" applyFont="1" applyFill="1" applyBorder="1"/>
    <xf numFmtId="0" fontId="4" fillId="9" borderId="0" xfId="0" applyFont="1" applyFill="1"/>
    <xf numFmtId="0" fontId="1" fillId="9" borderId="0" xfId="0" applyFont="1" applyFill="1"/>
    <xf numFmtId="42" fontId="1" fillId="0" borderId="64" xfId="0" applyNumberFormat="1" applyFont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indent="2"/>
    </xf>
    <xf numFmtId="0" fontId="1" fillId="0" borderId="9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42" fontId="1" fillId="0" borderId="14" xfId="0" applyNumberFormat="1" applyFont="1" applyBorder="1" applyAlignment="1">
      <alignment horizontal="center"/>
    </xf>
    <xf numFmtId="0" fontId="1" fillId="0" borderId="80" xfId="0" applyFont="1" applyBorder="1"/>
    <xf numFmtId="0" fontId="1" fillId="2" borderId="65" xfId="0" applyFont="1" applyFill="1" applyBorder="1"/>
    <xf numFmtId="0" fontId="1" fillId="0" borderId="65" xfId="0" applyFont="1" applyBorder="1"/>
    <xf numFmtId="0" fontId="1" fillId="0" borderId="113" xfId="0" applyFont="1" applyBorder="1"/>
    <xf numFmtId="0" fontId="2" fillId="0" borderId="0" xfId="0" applyFont="1" applyAlignment="1">
      <alignment horizontal="center" wrapText="1"/>
    </xf>
    <xf numFmtId="0" fontId="1" fillId="9" borderId="65" xfId="0" applyFont="1" applyFill="1" applyBorder="1"/>
    <xf numFmtId="0" fontId="1" fillId="5" borderId="91" xfId="0" applyFont="1" applyFill="1" applyBorder="1"/>
    <xf numFmtId="0" fontId="1" fillId="8" borderId="51" xfId="0" applyFont="1" applyFill="1" applyBorder="1"/>
    <xf numFmtId="0" fontId="1" fillId="2" borderId="114" xfId="0" applyFont="1" applyFill="1" applyBorder="1"/>
    <xf numFmtId="0" fontId="1" fillId="7" borderId="64" xfId="0" applyFont="1" applyFill="1" applyBorder="1"/>
    <xf numFmtId="42" fontId="1" fillId="0" borderId="64" xfId="0" applyNumberFormat="1" applyFont="1" applyBorder="1"/>
    <xf numFmtId="42" fontId="1" fillId="0" borderId="115" xfId="0" applyNumberFormat="1" applyFont="1" applyBorder="1"/>
    <xf numFmtId="42" fontId="1" fillId="0" borderId="97" xfId="0" applyNumberFormat="1" applyFont="1" applyBorder="1"/>
    <xf numFmtId="0" fontId="1" fillId="0" borderId="64" xfId="0" applyFont="1" applyBorder="1"/>
    <xf numFmtId="0" fontId="1" fillId="7" borderId="97" xfId="0" applyFont="1" applyFill="1" applyBorder="1"/>
    <xf numFmtId="0" fontId="1" fillId="0" borderId="116" xfId="0" applyFont="1" applyBorder="1"/>
    <xf numFmtId="0" fontId="1" fillId="0" borderId="97" xfId="0" applyFont="1" applyBorder="1"/>
    <xf numFmtId="0" fontId="1" fillId="8" borderId="97" xfId="0" applyFont="1" applyFill="1" applyBorder="1"/>
    <xf numFmtId="0" fontId="1" fillId="0" borderId="117" xfId="0" applyFont="1" applyBorder="1"/>
    <xf numFmtId="42" fontId="1" fillId="10" borderId="1" xfId="0" applyNumberFormat="1" applyFont="1" applyFill="1" applyBorder="1" applyAlignment="1">
      <alignment wrapText="1"/>
    </xf>
    <xf numFmtId="0" fontId="2" fillId="2" borderId="55" xfId="0" applyFont="1" applyFill="1" applyBorder="1" applyAlignment="1">
      <alignment horizontal="center" wrapText="1"/>
    </xf>
    <xf numFmtId="0" fontId="2" fillId="3" borderId="9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6" xfId="0" applyFont="1" applyFill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82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42" fontId="2" fillId="2" borderId="27" xfId="0" applyNumberFormat="1" applyFont="1" applyFill="1" applyBorder="1" applyAlignment="1">
      <alignment horizontal="center" wrapText="1"/>
    </xf>
    <xf numFmtId="42" fontId="2" fillId="2" borderId="3" xfId="0" applyNumberFormat="1" applyFont="1" applyFill="1" applyBorder="1" applyAlignment="1">
      <alignment horizontal="center" wrapText="1"/>
    </xf>
    <xf numFmtId="42" fontId="2" fillId="2" borderId="42" xfId="0" applyNumberFormat="1" applyFont="1" applyFill="1" applyBorder="1" applyAlignment="1">
      <alignment horizontal="center" wrapText="1"/>
    </xf>
    <xf numFmtId="42" fontId="2" fillId="2" borderId="57" xfId="0" applyNumberFormat="1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111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53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42" fontId="2" fillId="2" borderId="53" xfId="0" applyNumberFormat="1" applyFont="1" applyFill="1" applyBorder="1" applyAlignment="1">
      <alignment horizontal="center" wrapText="1"/>
    </xf>
    <xf numFmtId="42" fontId="2" fillId="2" borderId="29" xfId="0" applyNumberFormat="1" applyFont="1" applyFill="1" applyBorder="1" applyAlignment="1">
      <alignment horizontal="center" wrapText="1"/>
    </xf>
    <xf numFmtId="42" fontId="2" fillId="2" borderId="56" xfId="0" applyNumberFormat="1" applyFont="1" applyFill="1" applyBorder="1" applyAlignment="1">
      <alignment horizontal="center" wrapText="1"/>
    </xf>
    <xf numFmtId="0" fontId="2" fillId="2" borderId="51" xfId="0" applyFont="1" applyFill="1" applyBorder="1" applyAlignment="1">
      <alignment horizontal="center" wrapText="1"/>
    </xf>
    <xf numFmtId="0" fontId="2" fillId="2" borderId="52" xfId="0" applyFont="1" applyFill="1" applyBorder="1" applyAlignment="1">
      <alignment horizontal="center" wrapText="1"/>
    </xf>
    <xf numFmtId="0" fontId="2" fillId="7" borderId="65" xfId="0" applyFont="1" applyFill="1" applyBorder="1" applyAlignment="1">
      <alignment horizontal="left"/>
    </xf>
    <xf numFmtId="0" fontId="2" fillId="7" borderId="67" xfId="0" applyFont="1" applyFill="1" applyBorder="1" applyAlignment="1">
      <alignment horizontal="left"/>
    </xf>
    <xf numFmtId="0" fontId="2" fillId="2" borderId="87" xfId="0" applyFont="1" applyFill="1" applyBorder="1" applyAlignment="1">
      <alignment horizontal="left"/>
    </xf>
    <xf numFmtId="0" fontId="2" fillId="2" borderId="88" xfId="0" applyFont="1" applyFill="1" applyBorder="1" applyAlignment="1">
      <alignment horizontal="left"/>
    </xf>
    <xf numFmtId="0" fontId="2" fillId="2" borderId="89" xfId="0" applyFont="1" applyFill="1" applyBorder="1" applyAlignment="1">
      <alignment horizontal="left"/>
    </xf>
    <xf numFmtId="0" fontId="1" fillId="5" borderId="90" xfId="0" applyFont="1" applyFill="1" applyBorder="1" applyAlignment="1">
      <alignment horizontal="center"/>
    </xf>
    <xf numFmtId="0" fontId="1" fillId="5" borderId="91" xfId="0" applyFont="1" applyFill="1" applyBorder="1" applyAlignment="1">
      <alignment horizontal="center"/>
    </xf>
    <xf numFmtId="0" fontId="1" fillId="5" borderId="9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8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826965</xdr:colOff>
      <xdr:row>2</xdr:row>
      <xdr:rowOff>47137</xdr:rowOff>
    </xdr:from>
    <xdr:to>
      <xdr:col>11</xdr:col>
      <xdr:colOff>2010113</xdr:colOff>
      <xdr:row>2</xdr:row>
      <xdr:rowOff>1317478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08345C5E-AF4B-4350-8891-0496A8ED7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2773" y="545368"/>
          <a:ext cx="1253881" cy="126526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ownham, Chuck (Chuck)" id="{5D85F37A-A948-4E6D-891D-8F43D41CC1A3}" userId="S::cdownham@utk.edu::4ec5e4d1-a0cd-43ec-97dd-accc4b8c338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" dT="2022-01-03T20:29:28.84" personId="{5D85F37A-A948-4E6D-891D-8F43D41CC1A3}" id="{03A0AEDA-22FB-499F-BE51-861E9CB72237}">
    <text>Has project been reviewed with Board?  Will project be implemented over multiple years?  How will cost and funding be distributed over project?</text>
  </threadedComment>
  <threadedComment ref="D18" dT="2022-01-03T20:53:39.33" personId="{5D85F37A-A948-4E6D-891D-8F43D41CC1A3}" id="{4C45A296-8F2C-4FE8-A4CC-3543CF1E2019}">
    <text>Assumed 3 yr project with local match in 3rd year</text>
  </threadedComment>
  <threadedComment ref="H50" dT="2022-01-03T19:32:52.08" personId="{5D85F37A-A948-4E6D-891D-8F43D41CC1A3}" id="{39D21A96-2026-40B1-A5DA-D776EB93A413}">
    <text>Added $30K for engineering</text>
  </threadedComment>
  <threadedComment ref="D96" dT="2022-01-03T19:32:00.04" personId="{5D85F37A-A948-4E6D-891D-8F43D41CC1A3}" id="{B74A99E3-AF7E-4EF4-933F-C4228B862C07}">
    <text>Need to confirm funding allocation betw ARPA and operating budget (or capital reserve)</text>
  </threadedComment>
  <threadedComment ref="D100" dT="2022-01-03T20:09:35.19" personId="{5D85F37A-A948-4E6D-891D-8F43D41CC1A3}" id="{C62734B0-D741-4261-A784-572777B3AC40}">
    <text>Funding source noted as P3 - what is the City's portion of cost? Revise spreadsheet as needed.</text>
  </threadedComment>
  <threadedComment ref="D104" dT="2022-01-03T20:28:54.37" personId="{5D85F37A-A948-4E6D-891D-8F43D41CC1A3}" id="{40C0D610-2F9A-47D4-B3D6-DDAF2E52E666}">
    <text>Will project be implemented over multiple years?  Should long-term debt funding source be apportioned over term of bond?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743D1-C1C5-41FB-A334-4D074D8AF94C}">
  <dimension ref="A1:X187"/>
  <sheetViews>
    <sheetView tabSelected="1" view="pageBreakPreview" topLeftCell="A55" zoomScale="48" zoomScaleNormal="40" zoomScaleSheetLayoutView="48" workbookViewId="0">
      <selection activeCell="B3" sqref="B3:X3"/>
    </sheetView>
  </sheetViews>
  <sheetFormatPr defaultColWidth="9.140625" defaultRowHeight="23.25" x14ac:dyDescent="0.35"/>
  <cols>
    <col min="1" max="1" width="1.7109375" style="1" customWidth="1"/>
    <col min="2" max="2" width="43" style="68" customWidth="1"/>
    <col min="3" max="3" width="17.28515625" style="242" bestFit="1" customWidth="1"/>
    <col min="4" max="4" width="98.42578125" style="1" customWidth="1"/>
    <col min="5" max="5" width="34.140625" style="1" hidden="1" customWidth="1"/>
    <col min="6" max="6" width="45.85546875" style="129" hidden="1" customWidth="1"/>
    <col min="7" max="7" width="25.140625" style="1" hidden="1" customWidth="1"/>
    <col min="8" max="8" width="58" style="108" bestFit="1" customWidth="1"/>
    <col min="9" max="9" width="38.42578125" style="108" bestFit="1" customWidth="1"/>
    <col min="10" max="10" width="16.7109375" style="108" hidden="1" customWidth="1"/>
    <col min="11" max="11" width="19.28515625" style="108" hidden="1" customWidth="1"/>
    <col min="12" max="12" width="31.28515625" style="108" bestFit="1" customWidth="1"/>
    <col min="13" max="13" width="29.140625" style="108" bestFit="1" customWidth="1"/>
    <col min="14" max="14" width="28.42578125" style="108" bestFit="1" customWidth="1"/>
    <col min="15" max="15" width="29.140625" style="108" bestFit="1" customWidth="1"/>
    <col min="16" max="16" width="27.7109375" style="108" bestFit="1" customWidth="1"/>
    <col min="17" max="18" width="28.42578125" style="108" bestFit="1" customWidth="1"/>
    <col min="19" max="19" width="27.7109375" style="108" bestFit="1" customWidth="1"/>
    <col min="20" max="20" width="32.7109375" style="108" bestFit="1" customWidth="1"/>
    <col min="21" max="21" width="74.85546875" style="1" bestFit="1" customWidth="1"/>
    <col min="22" max="22" width="102.140625" style="1" bestFit="1" customWidth="1"/>
    <col min="23" max="23" width="144.140625" style="1" bestFit="1" customWidth="1"/>
    <col min="24" max="24" width="4.140625" style="1" bestFit="1" customWidth="1"/>
    <col min="25" max="16384" width="9.140625" style="1"/>
  </cols>
  <sheetData>
    <row r="1" spans="1:24" ht="28.5" customHeight="1" thickBot="1" x14ac:dyDescent="0.4">
      <c r="B1" s="2"/>
      <c r="C1" s="237"/>
      <c r="D1" s="3"/>
      <c r="E1" s="3"/>
      <c r="F1" s="4"/>
      <c r="G1" s="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3"/>
      <c r="V1" s="3"/>
      <c r="W1" s="6"/>
    </row>
    <row r="2" spans="1:24" ht="24" thickTop="1" x14ac:dyDescent="0.35">
      <c r="B2" s="272" t="s">
        <v>34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4"/>
    </row>
    <row r="3" spans="1:24" ht="132.4" customHeight="1" thickBot="1" x14ac:dyDescent="0.4">
      <c r="B3" s="275" t="s">
        <v>170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7"/>
    </row>
    <row r="4" spans="1:24" x14ac:dyDescent="0.35">
      <c r="A4" s="7"/>
      <c r="B4" s="278" t="s">
        <v>0</v>
      </c>
      <c r="C4" s="280" t="s">
        <v>1</v>
      </c>
      <c r="D4" s="282" t="s">
        <v>2</v>
      </c>
      <c r="E4" s="280" t="s">
        <v>3</v>
      </c>
      <c r="F4" s="284" t="s">
        <v>13</v>
      </c>
      <c r="G4" s="286" t="s">
        <v>4</v>
      </c>
      <c r="H4" s="288" t="s">
        <v>5</v>
      </c>
      <c r="I4" s="290" t="s">
        <v>230</v>
      </c>
      <c r="J4" s="294" t="s">
        <v>88</v>
      </c>
      <c r="K4" s="295"/>
      <c r="L4" s="295"/>
      <c r="M4" s="295"/>
      <c r="N4" s="295"/>
      <c r="O4" s="295"/>
      <c r="P4" s="295"/>
      <c r="Q4" s="295"/>
      <c r="R4" s="295"/>
      <c r="S4" s="295"/>
      <c r="T4" s="296"/>
      <c r="U4" s="284" t="s">
        <v>231</v>
      </c>
      <c r="V4" s="234"/>
      <c r="W4" s="292" t="s">
        <v>15</v>
      </c>
    </row>
    <row r="5" spans="1:24" ht="68.25" customHeight="1" thickBot="1" x14ac:dyDescent="0.4">
      <c r="A5" s="7"/>
      <c r="B5" s="279"/>
      <c r="C5" s="281"/>
      <c r="D5" s="283"/>
      <c r="E5" s="281"/>
      <c r="F5" s="285"/>
      <c r="G5" s="287"/>
      <c r="H5" s="289"/>
      <c r="I5" s="291"/>
      <c r="J5" s="8" t="s">
        <v>77</v>
      </c>
      <c r="K5" s="9" t="s">
        <v>78</v>
      </c>
      <c r="L5" s="9" t="s">
        <v>79</v>
      </c>
      <c r="M5" s="9" t="s">
        <v>80</v>
      </c>
      <c r="N5" s="10" t="s">
        <v>81</v>
      </c>
      <c r="O5" s="10" t="s">
        <v>82</v>
      </c>
      <c r="P5" s="9" t="s">
        <v>83</v>
      </c>
      <c r="Q5" s="10" t="s">
        <v>84</v>
      </c>
      <c r="R5" s="10" t="s">
        <v>85</v>
      </c>
      <c r="S5" s="11" t="s">
        <v>86</v>
      </c>
      <c r="T5" s="12" t="s">
        <v>87</v>
      </c>
      <c r="U5" s="285"/>
      <c r="V5" s="235" t="s">
        <v>249</v>
      </c>
      <c r="W5" s="293"/>
      <c r="X5" s="13" t="s">
        <v>21</v>
      </c>
    </row>
    <row r="6" spans="1:24" ht="13.9" customHeight="1" x14ac:dyDescent="0.35">
      <c r="A6" s="7"/>
      <c r="B6" s="14"/>
      <c r="C6" s="238"/>
      <c r="D6" s="15"/>
      <c r="E6" s="16"/>
      <c r="F6" s="17"/>
      <c r="G6" s="16"/>
      <c r="H6" s="18"/>
      <c r="I6" s="19"/>
      <c r="J6" s="20"/>
      <c r="K6" s="18"/>
      <c r="L6" s="18"/>
      <c r="M6" s="18"/>
      <c r="N6" s="21"/>
      <c r="O6" s="21"/>
      <c r="P6" s="18"/>
      <c r="Q6" s="21"/>
      <c r="R6" s="21"/>
      <c r="S6" s="22"/>
      <c r="T6" s="23"/>
      <c r="U6" s="24"/>
      <c r="V6" s="251"/>
      <c r="W6" s="25"/>
    </row>
    <row r="7" spans="1:24" x14ac:dyDescent="0.35">
      <c r="A7" s="7"/>
      <c r="B7" s="26" t="s">
        <v>35</v>
      </c>
      <c r="C7" s="239"/>
      <c r="D7" s="27"/>
      <c r="E7" s="27"/>
      <c r="F7" s="28"/>
      <c r="G7" s="27"/>
      <c r="H7" s="29"/>
      <c r="I7" s="30"/>
      <c r="J7" s="31"/>
      <c r="K7" s="29"/>
      <c r="L7" s="29"/>
      <c r="M7" s="29"/>
      <c r="N7" s="29"/>
      <c r="O7" s="29"/>
      <c r="P7" s="29"/>
      <c r="Q7" s="29"/>
      <c r="R7" s="29"/>
      <c r="S7" s="32"/>
      <c r="T7" s="33"/>
      <c r="U7" s="34"/>
      <c r="V7" s="252"/>
      <c r="W7" s="35"/>
    </row>
    <row r="8" spans="1:24" x14ac:dyDescent="0.35">
      <c r="A8" s="7"/>
      <c r="B8" s="36"/>
      <c r="C8" s="240">
        <v>1</v>
      </c>
      <c r="D8" s="37" t="s">
        <v>37</v>
      </c>
      <c r="E8" s="37" t="s">
        <v>17</v>
      </c>
      <c r="F8" s="38" t="s">
        <v>179</v>
      </c>
      <c r="G8" s="37" t="s">
        <v>18</v>
      </c>
      <c r="H8" s="39">
        <v>15000</v>
      </c>
      <c r="I8" s="44">
        <v>15000</v>
      </c>
      <c r="J8" s="43">
        <v>0</v>
      </c>
      <c r="K8" s="39"/>
      <c r="L8" s="39">
        <v>15000</v>
      </c>
      <c r="M8" s="39"/>
      <c r="N8" s="39"/>
      <c r="O8" s="39">
        <v>0</v>
      </c>
      <c r="P8" s="39"/>
      <c r="Q8" s="39"/>
      <c r="R8" s="39"/>
      <c r="S8" s="40"/>
      <c r="T8" s="41">
        <f t="shared" ref="T8:T13" si="0">SUM(J8:S8)</f>
        <v>15000</v>
      </c>
      <c r="U8" s="45" t="s">
        <v>169</v>
      </c>
      <c r="V8" s="253" t="s">
        <v>234</v>
      </c>
      <c r="W8" s="42" t="s">
        <v>36</v>
      </c>
    </row>
    <row r="9" spans="1:24" x14ac:dyDescent="0.35">
      <c r="A9" s="7"/>
      <c r="B9" s="36"/>
      <c r="C9" s="240">
        <v>2</v>
      </c>
      <c r="D9" s="37" t="s">
        <v>37</v>
      </c>
      <c r="E9" s="37" t="s">
        <v>17</v>
      </c>
      <c r="F9" s="38" t="s">
        <v>227</v>
      </c>
      <c r="G9" s="37" t="s">
        <v>46</v>
      </c>
      <c r="H9" s="39">
        <v>15000</v>
      </c>
      <c r="I9" s="44">
        <v>15000</v>
      </c>
      <c r="J9" s="43" t="s">
        <v>21</v>
      </c>
      <c r="K9" s="39"/>
      <c r="L9" s="39"/>
      <c r="M9" s="39">
        <v>15000</v>
      </c>
      <c r="N9" s="39">
        <v>0</v>
      </c>
      <c r="O9" s="39"/>
      <c r="P9" s="39"/>
      <c r="Q9" s="39"/>
      <c r="R9" s="39">
        <v>0</v>
      </c>
      <c r="S9" s="40"/>
      <c r="T9" s="41">
        <f t="shared" si="0"/>
        <v>15000</v>
      </c>
      <c r="U9" s="45" t="s">
        <v>169</v>
      </c>
      <c r="V9" s="253" t="s">
        <v>234</v>
      </c>
      <c r="W9" s="42" t="s">
        <v>38</v>
      </c>
    </row>
    <row r="10" spans="1:24" x14ac:dyDescent="0.35">
      <c r="A10" s="7"/>
      <c r="B10" s="36"/>
      <c r="C10" s="240">
        <v>3</v>
      </c>
      <c r="D10" s="37" t="s">
        <v>40</v>
      </c>
      <c r="E10" s="37" t="s">
        <v>22</v>
      </c>
      <c r="F10" s="38" t="s">
        <v>227</v>
      </c>
      <c r="G10" s="37" t="s">
        <v>45</v>
      </c>
      <c r="H10" s="39">
        <v>10000</v>
      </c>
      <c r="I10" s="44">
        <v>10000</v>
      </c>
      <c r="J10" s="43"/>
      <c r="K10" s="39"/>
      <c r="L10" s="39">
        <v>10000</v>
      </c>
      <c r="M10" s="39"/>
      <c r="N10" s="39"/>
      <c r="O10" s="39"/>
      <c r="P10" s="39"/>
      <c r="Q10" s="39"/>
      <c r="R10" s="39"/>
      <c r="S10" s="40"/>
      <c r="T10" s="41">
        <f t="shared" si="0"/>
        <v>10000</v>
      </c>
      <c r="U10" s="45" t="s">
        <v>49</v>
      </c>
      <c r="V10" s="253" t="s">
        <v>234</v>
      </c>
      <c r="W10" s="42" t="s">
        <v>41</v>
      </c>
      <c r="X10" s="46"/>
    </row>
    <row r="11" spans="1:24" x14ac:dyDescent="0.35">
      <c r="A11" s="7"/>
      <c r="B11" s="36"/>
      <c r="C11" s="240">
        <v>3</v>
      </c>
      <c r="D11" s="37" t="s">
        <v>229</v>
      </c>
      <c r="E11" s="37" t="s">
        <v>17</v>
      </c>
      <c r="F11" s="38" t="s">
        <v>228</v>
      </c>
      <c r="G11" s="37" t="s">
        <v>46</v>
      </c>
      <c r="H11" s="39">
        <v>49500</v>
      </c>
      <c r="I11" s="44">
        <v>5000</v>
      </c>
      <c r="J11" s="233" t="s">
        <v>21</v>
      </c>
      <c r="K11" s="39">
        <v>0</v>
      </c>
      <c r="L11" s="39"/>
      <c r="M11" s="39"/>
      <c r="N11" s="39">
        <v>5000</v>
      </c>
      <c r="O11" s="39">
        <v>0</v>
      </c>
      <c r="P11" s="39"/>
      <c r="Q11" s="39"/>
      <c r="R11" s="39" t="s">
        <v>21</v>
      </c>
      <c r="S11" s="40">
        <v>0</v>
      </c>
      <c r="T11" s="41">
        <f t="shared" si="0"/>
        <v>5000</v>
      </c>
      <c r="U11" s="45" t="s">
        <v>169</v>
      </c>
      <c r="V11" s="253" t="s">
        <v>234</v>
      </c>
      <c r="W11" s="42" t="s">
        <v>39</v>
      </c>
    </row>
    <row r="12" spans="1:24" x14ac:dyDescent="0.35">
      <c r="A12" s="7"/>
      <c r="B12" s="36"/>
      <c r="C12" s="240">
        <v>4</v>
      </c>
      <c r="D12" s="37" t="s">
        <v>37</v>
      </c>
      <c r="E12" s="37" t="s">
        <v>17</v>
      </c>
      <c r="F12" s="38">
        <v>2023</v>
      </c>
      <c r="G12" s="37" t="s">
        <v>46</v>
      </c>
      <c r="H12" s="39">
        <v>31500</v>
      </c>
      <c r="I12" s="44">
        <v>15000</v>
      </c>
      <c r="J12" s="43"/>
      <c r="K12" s="39">
        <v>0</v>
      </c>
      <c r="L12" s="39"/>
      <c r="M12" s="39"/>
      <c r="N12" s="39"/>
      <c r="O12" s="39">
        <v>15000</v>
      </c>
      <c r="P12" s="39"/>
      <c r="Q12" s="39"/>
      <c r="R12" s="39"/>
      <c r="S12" s="40">
        <v>0</v>
      </c>
      <c r="T12" s="41">
        <f t="shared" si="0"/>
        <v>15000</v>
      </c>
      <c r="U12" s="45" t="s">
        <v>169</v>
      </c>
      <c r="V12" s="253" t="s">
        <v>234</v>
      </c>
      <c r="W12" s="42" t="s">
        <v>42</v>
      </c>
    </row>
    <row r="13" spans="1:24" x14ac:dyDescent="0.35">
      <c r="A13" s="7"/>
      <c r="B13" s="36"/>
      <c r="C13" s="240">
        <v>5</v>
      </c>
      <c r="D13" s="37" t="s">
        <v>37</v>
      </c>
      <c r="E13" s="37" t="s">
        <v>17</v>
      </c>
      <c r="F13" s="38">
        <v>2024</v>
      </c>
      <c r="G13" s="37" t="s">
        <v>46</v>
      </c>
      <c r="H13" s="39">
        <v>21000</v>
      </c>
      <c r="I13" s="44">
        <v>15000</v>
      </c>
      <c r="J13" s="43"/>
      <c r="K13" s="39"/>
      <c r="L13" s="39">
        <v>0</v>
      </c>
      <c r="M13" s="39"/>
      <c r="N13" s="39"/>
      <c r="O13" s="39"/>
      <c r="P13" s="39">
        <v>15000</v>
      </c>
      <c r="Q13" s="39"/>
      <c r="R13" s="39"/>
      <c r="S13" s="40"/>
      <c r="T13" s="41">
        <f t="shared" si="0"/>
        <v>15000</v>
      </c>
      <c r="U13" s="45" t="s">
        <v>169</v>
      </c>
      <c r="V13" s="253" t="s">
        <v>234</v>
      </c>
      <c r="W13" s="42" t="s">
        <v>43</v>
      </c>
    </row>
    <row r="14" spans="1:24" x14ac:dyDescent="0.35">
      <c r="A14" s="7"/>
      <c r="B14" s="36"/>
      <c r="C14" s="240"/>
      <c r="D14" s="47" t="s">
        <v>33</v>
      </c>
      <c r="E14" s="37"/>
      <c r="F14" s="38"/>
      <c r="G14" s="37"/>
      <c r="H14" s="48">
        <f t="shared" ref="H14:T14" si="1">SUM(H8:H13)</f>
        <v>142000</v>
      </c>
      <c r="I14" s="49">
        <f t="shared" si="1"/>
        <v>75000</v>
      </c>
      <c r="J14" s="50">
        <f t="shared" si="1"/>
        <v>0</v>
      </c>
      <c r="K14" s="48">
        <f t="shared" si="1"/>
        <v>0</v>
      </c>
      <c r="L14" s="48">
        <f>SUM(L8:L13)</f>
        <v>25000</v>
      </c>
      <c r="M14" s="48">
        <f t="shared" si="1"/>
        <v>15000</v>
      </c>
      <c r="N14" s="48">
        <f t="shared" si="1"/>
        <v>5000</v>
      </c>
      <c r="O14" s="48">
        <f t="shared" si="1"/>
        <v>15000</v>
      </c>
      <c r="P14" s="48">
        <f t="shared" si="1"/>
        <v>15000</v>
      </c>
      <c r="Q14" s="48">
        <f t="shared" si="1"/>
        <v>0</v>
      </c>
      <c r="R14" s="48">
        <f t="shared" si="1"/>
        <v>0</v>
      </c>
      <c r="S14" s="51">
        <f t="shared" si="1"/>
        <v>0</v>
      </c>
      <c r="T14" s="52">
        <f t="shared" si="1"/>
        <v>75000</v>
      </c>
      <c r="U14" s="45"/>
      <c r="V14" s="253"/>
      <c r="W14" s="42"/>
    </row>
    <row r="15" spans="1:24" x14ac:dyDescent="0.35">
      <c r="A15" s="7"/>
      <c r="B15" s="36"/>
      <c r="C15" s="240"/>
      <c r="D15" s="37"/>
      <c r="E15" s="37"/>
      <c r="F15" s="38"/>
      <c r="G15" s="37"/>
      <c r="H15" s="39"/>
      <c r="I15" s="44"/>
      <c r="J15" s="43"/>
      <c r="K15" s="39"/>
      <c r="L15" s="39"/>
      <c r="M15" s="39"/>
      <c r="N15" s="39"/>
      <c r="O15" s="39"/>
      <c r="P15" s="39"/>
      <c r="Q15" s="39"/>
      <c r="R15" s="39"/>
      <c r="S15" s="40"/>
      <c r="T15" s="41"/>
      <c r="U15" s="45"/>
      <c r="V15" s="253"/>
      <c r="W15" s="42"/>
    </row>
    <row r="16" spans="1:24" x14ac:dyDescent="0.35">
      <c r="A16" s="7"/>
      <c r="B16" s="26" t="s">
        <v>50</v>
      </c>
      <c r="C16" s="239"/>
      <c r="D16" s="27"/>
      <c r="E16" s="27"/>
      <c r="F16" s="53"/>
      <c r="G16" s="27"/>
      <c r="H16" s="29"/>
      <c r="I16" s="30"/>
      <c r="J16" s="31"/>
      <c r="K16" s="29"/>
      <c r="L16" s="29"/>
      <c r="M16" s="29"/>
      <c r="N16" s="29"/>
      <c r="O16" s="29"/>
      <c r="P16" s="29"/>
      <c r="Q16" s="29"/>
      <c r="R16" s="29"/>
      <c r="S16" s="32"/>
      <c r="T16" s="33"/>
      <c r="U16" s="34"/>
      <c r="V16" s="252"/>
      <c r="W16" s="35"/>
    </row>
    <row r="17" spans="1:24" x14ac:dyDescent="0.35">
      <c r="A17" s="7"/>
      <c r="B17" s="36"/>
      <c r="C17" s="240">
        <v>2</v>
      </c>
      <c r="D17" s="37" t="s">
        <v>136</v>
      </c>
      <c r="E17" s="37" t="s">
        <v>137</v>
      </c>
      <c r="F17" s="38">
        <v>2023</v>
      </c>
      <c r="G17" s="37" t="s">
        <v>51</v>
      </c>
      <c r="H17" s="270">
        <v>16375520</v>
      </c>
      <c r="I17" s="44"/>
      <c r="J17" s="43"/>
      <c r="K17" s="39"/>
      <c r="L17" s="39">
        <v>100000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40">
        <v>0</v>
      </c>
      <c r="T17" s="41">
        <f t="shared" ref="T17:T20" si="2">SUM(J17:S17)</f>
        <v>100000</v>
      </c>
      <c r="U17" s="45" t="s">
        <v>14</v>
      </c>
      <c r="V17" s="253" t="s">
        <v>248</v>
      </c>
      <c r="W17" s="42" t="s">
        <v>139</v>
      </c>
    </row>
    <row r="18" spans="1:24" x14ac:dyDescent="0.35">
      <c r="A18" s="7"/>
      <c r="B18" s="36"/>
      <c r="C18" s="240">
        <v>4</v>
      </c>
      <c r="D18" s="37" t="s">
        <v>140</v>
      </c>
      <c r="E18" s="37" t="s">
        <v>141</v>
      </c>
      <c r="F18" s="38">
        <v>2024</v>
      </c>
      <c r="G18" s="37" t="s">
        <v>51</v>
      </c>
      <c r="H18" s="39">
        <v>1800000</v>
      </c>
      <c r="I18" s="44"/>
      <c r="J18" s="43"/>
      <c r="K18" s="39"/>
      <c r="L18" s="39"/>
      <c r="M18" s="39">
        <v>600000</v>
      </c>
      <c r="N18" s="39">
        <v>600000</v>
      </c>
      <c r="O18" s="39">
        <v>600000</v>
      </c>
      <c r="P18" s="39"/>
      <c r="Q18" s="39"/>
      <c r="R18" s="39"/>
      <c r="S18" s="40"/>
      <c r="T18" s="41">
        <f t="shared" si="2"/>
        <v>1800000</v>
      </c>
      <c r="U18" s="45" t="s">
        <v>14</v>
      </c>
      <c r="V18" s="253" t="s">
        <v>235</v>
      </c>
      <c r="W18" s="42" t="s">
        <v>142</v>
      </c>
    </row>
    <row r="19" spans="1:24" x14ac:dyDescent="0.35">
      <c r="A19" s="7"/>
      <c r="B19" s="36"/>
      <c r="C19" s="240" t="s">
        <v>21</v>
      </c>
      <c r="D19" s="37"/>
      <c r="E19" s="37"/>
      <c r="F19" s="38"/>
      <c r="G19" s="37"/>
      <c r="H19" s="39"/>
      <c r="I19" s="40"/>
      <c r="J19" s="54"/>
      <c r="K19" s="39"/>
      <c r="L19" s="39"/>
      <c r="M19" s="39"/>
      <c r="N19" s="39"/>
      <c r="O19" s="39"/>
      <c r="P19" s="39"/>
      <c r="Q19" s="39"/>
      <c r="R19" s="39"/>
      <c r="S19" s="40"/>
      <c r="T19" s="41">
        <f t="shared" si="2"/>
        <v>0</v>
      </c>
      <c r="U19" s="45"/>
      <c r="V19" s="253"/>
      <c r="W19" s="42"/>
    </row>
    <row r="20" spans="1:24" x14ac:dyDescent="0.35">
      <c r="A20" s="7"/>
      <c r="B20" s="36"/>
      <c r="C20" s="240"/>
      <c r="D20" s="47" t="s">
        <v>33</v>
      </c>
      <c r="E20" s="37"/>
      <c r="F20" s="38"/>
      <c r="G20" s="37"/>
      <c r="H20" s="48">
        <f t="shared" ref="H20:S20" si="3">SUM(H17:H18)</f>
        <v>18175520</v>
      </c>
      <c r="I20" s="51">
        <f t="shared" si="3"/>
        <v>0</v>
      </c>
      <c r="J20" s="55">
        <f t="shared" si="3"/>
        <v>0</v>
      </c>
      <c r="K20" s="48">
        <f t="shared" si="3"/>
        <v>0</v>
      </c>
      <c r="L20" s="48">
        <f t="shared" si="3"/>
        <v>100000</v>
      </c>
      <c r="M20" s="48">
        <f t="shared" si="3"/>
        <v>600000</v>
      </c>
      <c r="N20" s="48">
        <f t="shared" si="3"/>
        <v>600000</v>
      </c>
      <c r="O20" s="48">
        <f t="shared" si="3"/>
        <v>600000</v>
      </c>
      <c r="P20" s="48">
        <f t="shared" si="3"/>
        <v>0</v>
      </c>
      <c r="Q20" s="48">
        <f t="shared" si="3"/>
        <v>0</v>
      </c>
      <c r="R20" s="48">
        <f t="shared" si="3"/>
        <v>0</v>
      </c>
      <c r="S20" s="51">
        <f t="shared" si="3"/>
        <v>0</v>
      </c>
      <c r="T20" s="52">
        <f t="shared" si="2"/>
        <v>1900000</v>
      </c>
      <c r="U20" s="45"/>
      <c r="V20" s="253"/>
      <c r="W20" s="42"/>
    </row>
    <row r="21" spans="1:24" x14ac:dyDescent="0.35">
      <c r="A21" s="7"/>
      <c r="B21" s="36"/>
      <c r="C21" s="240"/>
      <c r="D21" s="37"/>
      <c r="E21" s="37"/>
      <c r="F21" s="38"/>
      <c r="G21" s="37"/>
      <c r="H21" s="39"/>
      <c r="I21" s="40"/>
      <c r="J21" s="54"/>
      <c r="K21" s="39"/>
      <c r="L21" s="39"/>
      <c r="M21" s="39"/>
      <c r="N21" s="39"/>
      <c r="O21" s="39"/>
      <c r="P21" s="39"/>
      <c r="Q21" s="39"/>
      <c r="R21" s="39"/>
      <c r="S21" s="40"/>
      <c r="T21" s="41"/>
      <c r="U21" s="45"/>
      <c r="V21" s="253"/>
      <c r="W21" s="42"/>
    </row>
    <row r="22" spans="1:24" x14ac:dyDescent="0.35">
      <c r="A22" s="7"/>
      <c r="B22" s="26" t="s">
        <v>6</v>
      </c>
      <c r="C22" s="239"/>
      <c r="D22" s="27"/>
      <c r="E22" s="27"/>
      <c r="F22" s="53"/>
      <c r="G22" s="27"/>
      <c r="H22" s="29"/>
      <c r="I22" s="32"/>
      <c r="J22" s="56"/>
      <c r="K22" s="29"/>
      <c r="L22" s="29"/>
      <c r="M22" s="29"/>
      <c r="N22" s="29"/>
      <c r="O22" s="29"/>
      <c r="P22" s="29"/>
      <c r="Q22" s="29"/>
      <c r="R22" s="29"/>
      <c r="S22" s="32"/>
      <c r="T22" s="33"/>
      <c r="U22" s="34"/>
      <c r="V22" s="252"/>
      <c r="W22" s="35"/>
    </row>
    <row r="23" spans="1:24" x14ac:dyDescent="0.35">
      <c r="A23" s="7"/>
      <c r="B23" s="36"/>
      <c r="C23" s="240">
        <v>1</v>
      </c>
      <c r="D23" s="37" t="s">
        <v>222</v>
      </c>
      <c r="E23" s="37" t="s">
        <v>223</v>
      </c>
      <c r="F23" s="38" t="s">
        <v>179</v>
      </c>
      <c r="G23" s="37" t="s">
        <v>224</v>
      </c>
      <c r="H23" s="39">
        <v>1600000</v>
      </c>
      <c r="I23" s="40"/>
      <c r="J23" s="54"/>
      <c r="K23" s="39"/>
      <c r="L23" s="39">
        <v>500000</v>
      </c>
      <c r="M23" s="39"/>
      <c r="N23" s="39"/>
      <c r="O23" s="39"/>
      <c r="P23" s="39"/>
      <c r="Q23" s="39"/>
      <c r="R23" s="39"/>
      <c r="S23" s="40"/>
      <c r="T23" s="41">
        <f t="shared" ref="T23:T32" si="4">SUM(J23:S23)</f>
        <v>500000</v>
      </c>
      <c r="U23" s="45" t="s">
        <v>19</v>
      </c>
      <c r="V23" s="253" t="s">
        <v>236</v>
      </c>
      <c r="W23" s="42" t="s">
        <v>225</v>
      </c>
      <c r="X23" s="46"/>
    </row>
    <row r="24" spans="1:24" x14ac:dyDescent="0.35">
      <c r="A24" s="7"/>
      <c r="B24" s="36"/>
      <c r="C24" s="240">
        <v>2</v>
      </c>
      <c r="D24" s="37" t="s">
        <v>125</v>
      </c>
      <c r="E24" s="37" t="s">
        <v>24</v>
      </c>
      <c r="F24" s="38" t="s">
        <v>179</v>
      </c>
      <c r="G24" s="37"/>
      <c r="H24" s="39">
        <v>150000</v>
      </c>
      <c r="I24" s="40"/>
      <c r="J24" s="54"/>
      <c r="K24" s="39"/>
      <c r="L24" s="39">
        <v>150000</v>
      </c>
      <c r="M24" s="39"/>
      <c r="N24" s="39"/>
      <c r="O24" s="39"/>
      <c r="P24" s="39"/>
      <c r="Q24" s="39"/>
      <c r="R24" s="39"/>
      <c r="S24" s="40"/>
      <c r="T24" s="41">
        <f t="shared" ref="T24" si="5">SUM(J24:S24)</f>
        <v>150000</v>
      </c>
      <c r="U24" s="45" t="s">
        <v>19</v>
      </c>
      <c r="V24" s="253" t="s">
        <v>237</v>
      </c>
      <c r="W24" s="42" t="s">
        <v>129</v>
      </c>
      <c r="X24" s="46"/>
    </row>
    <row r="25" spans="1:24" x14ac:dyDescent="0.35">
      <c r="A25" s="7"/>
      <c r="B25" s="36"/>
      <c r="C25" s="240">
        <v>3</v>
      </c>
      <c r="D25" s="37" t="s">
        <v>23</v>
      </c>
      <c r="E25" s="37" t="s">
        <v>24</v>
      </c>
      <c r="F25" s="38" t="s">
        <v>226</v>
      </c>
      <c r="G25" s="37" t="s">
        <v>16</v>
      </c>
      <c r="H25" s="39">
        <v>42800</v>
      </c>
      <c r="I25" s="40"/>
      <c r="J25" s="54"/>
      <c r="K25" s="39"/>
      <c r="L25" s="39"/>
      <c r="M25" s="39">
        <v>42500</v>
      </c>
      <c r="N25" s="39">
        <v>0</v>
      </c>
      <c r="O25" s="39">
        <v>0</v>
      </c>
      <c r="P25" s="39">
        <v>0</v>
      </c>
      <c r="Q25" s="39">
        <v>0</v>
      </c>
      <c r="R25" s="39"/>
      <c r="S25" s="40"/>
      <c r="T25" s="41">
        <f t="shared" si="4"/>
        <v>42500</v>
      </c>
      <c r="U25" s="45" t="s">
        <v>19</v>
      </c>
      <c r="V25" s="253" t="s">
        <v>234</v>
      </c>
      <c r="W25" s="42" t="s">
        <v>25</v>
      </c>
    </row>
    <row r="26" spans="1:24" x14ac:dyDescent="0.35">
      <c r="A26" s="7"/>
      <c r="B26" s="36"/>
      <c r="C26" s="240">
        <v>4</v>
      </c>
      <c r="D26" s="37" t="s">
        <v>126</v>
      </c>
      <c r="E26" s="37" t="s">
        <v>24</v>
      </c>
      <c r="F26" s="38">
        <v>2025</v>
      </c>
      <c r="G26" s="37" t="s">
        <v>20</v>
      </c>
      <c r="H26" s="39">
        <v>750000</v>
      </c>
      <c r="I26" s="40"/>
      <c r="J26" s="54"/>
      <c r="K26" s="39"/>
      <c r="L26" s="39"/>
      <c r="M26" s="39"/>
      <c r="N26" s="39">
        <v>750000</v>
      </c>
      <c r="O26" s="39"/>
      <c r="P26" s="39"/>
      <c r="Q26" s="39"/>
      <c r="R26" s="39"/>
      <c r="S26" s="40"/>
      <c r="T26" s="41">
        <f t="shared" si="4"/>
        <v>750000</v>
      </c>
      <c r="U26" s="45" t="s">
        <v>19</v>
      </c>
      <c r="V26" s="253" t="s">
        <v>239</v>
      </c>
      <c r="W26" s="42" t="s">
        <v>130</v>
      </c>
    </row>
    <row r="27" spans="1:24" x14ac:dyDescent="0.35">
      <c r="A27" s="7"/>
      <c r="B27" s="36"/>
      <c r="C27" s="240">
        <v>5</v>
      </c>
      <c r="D27" s="37" t="s">
        <v>26</v>
      </c>
      <c r="E27" s="37" t="s">
        <v>17</v>
      </c>
      <c r="F27" s="38">
        <v>2027</v>
      </c>
      <c r="G27" s="37" t="s">
        <v>16</v>
      </c>
      <c r="H27" s="39">
        <v>125000</v>
      </c>
      <c r="I27" s="40"/>
      <c r="J27" s="54"/>
      <c r="K27" s="39"/>
      <c r="L27" s="39"/>
      <c r="M27" s="39"/>
      <c r="N27" s="39"/>
      <c r="O27" s="39">
        <v>25000</v>
      </c>
      <c r="P27" s="39">
        <v>25000</v>
      </c>
      <c r="Q27" s="39">
        <v>25000</v>
      </c>
      <c r="R27" s="39">
        <v>25000</v>
      </c>
      <c r="S27" s="40">
        <v>25000</v>
      </c>
      <c r="T27" s="41">
        <f t="shared" si="4"/>
        <v>125000</v>
      </c>
      <c r="U27" s="45" t="s">
        <v>19</v>
      </c>
      <c r="V27" s="253" t="s">
        <v>234</v>
      </c>
      <c r="W27" s="42" t="s">
        <v>27</v>
      </c>
    </row>
    <row r="28" spans="1:24" x14ac:dyDescent="0.35">
      <c r="A28" s="7"/>
      <c r="B28" s="36"/>
      <c r="C28" s="240">
        <v>6</v>
      </c>
      <c r="D28" s="37" t="s">
        <v>23</v>
      </c>
      <c r="E28" s="37" t="s">
        <v>24</v>
      </c>
      <c r="F28" s="38">
        <v>2030</v>
      </c>
      <c r="G28" s="37" t="s">
        <v>16</v>
      </c>
      <c r="H28" s="39">
        <v>50000</v>
      </c>
      <c r="I28" s="40"/>
      <c r="J28" s="54"/>
      <c r="K28" s="39"/>
      <c r="L28" s="39"/>
      <c r="M28" s="39"/>
      <c r="N28" s="39"/>
      <c r="O28" s="39"/>
      <c r="P28" s="39"/>
      <c r="Q28" s="39"/>
      <c r="R28" s="39">
        <v>50000</v>
      </c>
      <c r="S28" s="40"/>
      <c r="T28" s="41">
        <f t="shared" si="4"/>
        <v>50000</v>
      </c>
      <c r="U28" s="45" t="s">
        <v>19</v>
      </c>
      <c r="V28" s="253" t="s">
        <v>234</v>
      </c>
      <c r="W28" s="42" t="s">
        <v>28</v>
      </c>
    </row>
    <row r="29" spans="1:24" x14ac:dyDescent="0.35">
      <c r="A29" s="7"/>
      <c r="B29" s="36"/>
      <c r="C29" s="240">
        <v>7</v>
      </c>
      <c r="D29" s="37" t="s">
        <v>23</v>
      </c>
      <c r="E29" s="37" t="s">
        <v>24</v>
      </c>
      <c r="F29" s="38">
        <v>2030</v>
      </c>
      <c r="G29" s="37" t="s">
        <v>16</v>
      </c>
      <c r="H29" s="39">
        <v>50000</v>
      </c>
      <c r="I29" s="40"/>
      <c r="J29" s="54"/>
      <c r="K29" s="39"/>
      <c r="L29" s="39"/>
      <c r="M29" s="39"/>
      <c r="N29" s="39"/>
      <c r="O29" s="39"/>
      <c r="P29" s="39"/>
      <c r="Q29" s="39"/>
      <c r="R29" s="39">
        <v>50000</v>
      </c>
      <c r="S29" s="40"/>
      <c r="T29" s="41">
        <f t="shared" si="4"/>
        <v>50000</v>
      </c>
      <c r="U29" s="45" t="s">
        <v>19</v>
      </c>
      <c r="V29" s="253" t="s">
        <v>234</v>
      </c>
      <c r="W29" s="42" t="s">
        <v>29</v>
      </c>
    </row>
    <row r="30" spans="1:24" x14ac:dyDescent="0.35">
      <c r="A30" s="7"/>
      <c r="B30" s="36"/>
      <c r="C30" s="240">
        <v>8</v>
      </c>
      <c r="D30" s="37" t="s">
        <v>30</v>
      </c>
      <c r="E30" s="37" t="s">
        <v>24</v>
      </c>
      <c r="F30" s="38">
        <v>2032</v>
      </c>
      <c r="G30" s="37" t="s">
        <v>20</v>
      </c>
      <c r="H30" s="270">
        <v>500000</v>
      </c>
      <c r="I30" s="40"/>
      <c r="J30" s="54"/>
      <c r="K30" s="39"/>
      <c r="L30" s="39"/>
      <c r="M30" s="39"/>
      <c r="N30" s="39"/>
      <c r="O30" s="39"/>
      <c r="P30" s="39"/>
      <c r="Q30" s="39"/>
      <c r="R30" s="39"/>
      <c r="S30" s="40">
        <v>500000</v>
      </c>
      <c r="T30" s="41">
        <f t="shared" si="4"/>
        <v>500000</v>
      </c>
      <c r="U30" s="45" t="s">
        <v>19</v>
      </c>
      <c r="V30" s="253"/>
      <c r="W30" s="42" t="s">
        <v>31</v>
      </c>
    </row>
    <row r="31" spans="1:24" x14ac:dyDescent="0.35">
      <c r="A31" s="7"/>
      <c r="B31" s="36"/>
      <c r="C31" s="240">
        <v>9</v>
      </c>
      <c r="D31" s="37" t="s">
        <v>128</v>
      </c>
      <c r="E31" s="37" t="s">
        <v>24</v>
      </c>
      <c r="F31" s="38">
        <v>2032</v>
      </c>
      <c r="G31" s="37" t="s">
        <v>20</v>
      </c>
      <c r="H31" s="270">
        <v>100000</v>
      </c>
      <c r="I31" s="40"/>
      <c r="J31" s="54"/>
      <c r="K31" s="39"/>
      <c r="L31" s="39"/>
      <c r="M31" s="39"/>
      <c r="N31" s="39"/>
      <c r="O31" s="39"/>
      <c r="P31" s="39"/>
      <c r="Q31" s="39"/>
      <c r="R31" s="39"/>
      <c r="S31" s="40">
        <v>100000</v>
      </c>
      <c r="T31" s="41">
        <v>100000</v>
      </c>
      <c r="U31" s="45" t="s">
        <v>19</v>
      </c>
      <c r="V31" s="253"/>
      <c r="W31" s="42" t="s">
        <v>131</v>
      </c>
    </row>
    <row r="32" spans="1:24" x14ac:dyDescent="0.35">
      <c r="A32" s="7"/>
      <c r="B32" s="36"/>
      <c r="C32" s="240"/>
      <c r="D32" s="47" t="s">
        <v>33</v>
      </c>
      <c r="E32" s="37"/>
      <c r="F32" s="38"/>
      <c r="G32" s="37"/>
      <c r="H32" s="48">
        <f t="shared" ref="H32:S32" si="6">SUM(H23:H31)</f>
        <v>3367800</v>
      </c>
      <c r="I32" s="51">
        <f t="shared" si="6"/>
        <v>0</v>
      </c>
      <c r="J32" s="55">
        <f t="shared" si="6"/>
        <v>0</v>
      </c>
      <c r="K32" s="48">
        <f t="shared" si="6"/>
        <v>0</v>
      </c>
      <c r="L32" s="48">
        <f t="shared" si="6"/>
        <v>650000</v>
      </c>
      <c r="M32" s="48">
        <f t="shared" si="6"/>
        <v>42500</v>
      </c>
      <c r="N32" s="48">
        <f t="shared" si="6"/>
        <v>750000</v>
      </c>
      <c r="O32" s="48">
        <f t="shared" si="6"/>
        <v>25000</v>
      </c>
      <c r="P32" s="48">
        <f t="shared" si="6"/>
        <v>25000</v>
      </c>
      <c r="Q32" s="48">
        <f t="shared" si="6"/>
        <v>25000</v>
      </c>
      <c r="R32" s="48">
        <f t="shared" si="6"/>
        <v>125000</v>
      </c>
      <c r="S32" s="51">
        <f t="shared" si="6"/>
        <v>625000</v>
      </c>
      <c r="T32" s="52">
        <f t="shared" si="4"/>
        <v>2267500</v>
      </c>
      <c r="U32" s="45"/>
      <c r="V32" s="253"/>
      <c r="W32" s="42"/>
    </row>
    <row r="33" spans="1:24" x14ac:dyDescent="0.35">
      <c r="A33" s="7"/>
      <c r="B33" s="36"/>
      <c r="C33" s="240"/>
      <c r="D33" s="47"/>
      <c r="E33" s="37"/>
      <c r="F33" s="38"/>
      <c r="G33" s="37"/>
      <c r="H33" s="39"/>
      <c r="I33" s="40"/>
      <c r="J33" s="54"/>
      <c r="K33" s="39"/>
      <c r="L33" s="39"/>
      <c r="M33" s="39"/>
      <c r="N33" s="39"/>
      <c r="O33" s="39"/>
      <c r="P33" s="39"/>
      <c r="Q33" s="39"/>
      <c r="R33" s="39"/>
      <c r="S33" s="40"/>
      <c r="T33" s="41"/>
      <c r="U33" s="45"/>
      <c r="V33" s="253"/>
      <c r="W33" s="42"/>
    </row>
    <row r="34" spans="1:24" x14ac:dyDescent="0.35">
      <c r="A34" s="7"/>
      <c r="B34" s="26" t="s">
        <v>8</v>
      </c>
      <c r="C34" s="239"/>
      <c r="D34" s="27"/>
      <c r="E34" s="27"/>
      <c r="F34" s="53"/>
      <c r="G34" s="27"/>
      <c r="H34" s="29"/>
      <c r="I34" s="32"/>
      <c r="J34" s="56"/>
      <c r="K34" s="29"/>
      <c r="L34" s="29"/>
      <c r="M34" s="29"/>
      <c r="N34" s="29"/>
      <c r="O34" s="29"/>
      <c r="P34" s="29"/>
      <c r="Q34" s="29"/>
      <c r="R34" s="29"/>
      <c r="S34" s="32"/>
      <c r="T34" s="33"/>
      <c r="U34" s="34"/>
      <c r="V34" s="252"/>
      <c r="W34" s="35"/>
    </row>
    <row r="35" spans="1:24" x14ac:dyDescent="0.35">
      <c r="A35" s="7"/>
      <c r="B35" s="36"/>
      <c r="C35" s="240">
        <v>1</v>
      </c>
      <c r="D35" s="37" t="s">
        <v>44</v>
      </c>
      <c r="E35" s="37" t="s">
        <v>22</v>
      </c>
      <c r="F35" s="38" t="s">
        <v>179</v>
      </c>
      <c r="G35" s="37" t="s">
        <v>45</v>
      </c>
      <c r="H35" s="39">
        <v>5000</v>
      </c>
      <c r="I35" s="40">
        <v>5000</v>
      </c>
      <c r="J35" s="54"/>
      <c r="K35" s="39"/>
      <c r="L35" s="39">
        <v>5000</v>
      </c>
      <c r="M35" s="39"/>
      <c r="N35" s="39"/>
      <c r="O35" s="39"/>
      <c r="P35" s="39"/>
      <c r="Q35" s="39"/>
      <c r="R35" s="39"/>
      <c r="S35" s="40"/>
      <c r="T35" s="41">
        <f t="shared" ref="T35:T39" si="7">SUM(J35:S35)</f>
        <v>5000</v>
      </c>
      <c r="U35" s="45" t="s">
        <v>49</v>
      </c>
      <c r="V35" s="253" t="s">
        <v>234</v>
      </c>
      <c r="W35" s="42" t="s">
        <v>47</v>
      </c>
      <c r="X35" s="46"/>
    </row>
    <row r="36" spans="1:24" x14ac:dyDescent="0.35">
      <c r="A36" s="7"/>
      <c r="B36" s="36"/>
      <c r="C36" s="240">
        <v>2</v>
      </c>
      <c r="D36" s="37" t="s">
        <v>123</v>
      </c>
      <c r="E36" s="37" t="s">
        <v>24</v>
      </c>
      <c r="F36" s="38" t="s">
        <v>220</v>
      </c>
      <c r="G36" s="37" t="s">
        <v>18</v>
      </c>
      <c r="H36" s="39">
        <v>400000</v>
      </c>
      <c r="I36" s="40">
        <v>64000</v>
      </c>
      <c r="J36" s="54"/>
      <c r="K36" s="54"/>
      <c r="L36" s="54">
        <v>64000</v>
      </c>
      <c r="M36" s="54">
        <v>64000</v>
      </c>
      <c r="N36" s="54">
        <v>64000</v>
      </c>
      <c r="O36" s="54">
        <v>64000</v>
      </c>
      <c r="P36" s="54">
        <v>64000</v>
      </c>
      <c r="Q36" s="54">
        <v>64000</v>
      </c>
      <c r="R36" s="54">
        <v>64000</v>
      </c>
      <c r="S36" s="40">
        <v>64000</v>
      </c>
      <c r="T36" s="41">
        <f t="shared" si="7"/>
        <v>512000</v>
      </c>
      <c r="U36" s="45" t="s">
        <v>14</v>
      </c>
      <c r="V36" s="253" t="s">
        <v>244</v>
      </c>
      <c r="W36" s="42" t="s">
        <v>218</v>
      </c>
      <c r="X36" s="46" t="s">
        <v>21</v>
      </c>
    </row>
    <row r="37" spans="1:24" x14ac:dyDescent="0.35">
      <c r="A37" s="7"/>
      <c r="B37" s="36"/>
      <c r="C37" s="240">
        <v>3</v>
      </c>
      <c r="D37" s="37" t="s">
        <v>219</v>
      </c>
      <c r="E37" s="37" t="s">
        <v>24</v>
      </c>
      <c r="F37" s="38" t="s">
        <v>179</v>
      </c>
      <c r="G37" s="37"/>
      <c r="H37" s="39">
        <v>40000</v>
      </c>
      <c r="I37" s="40"/>
      <c r="J37" s="54"/>
      <c r="K37" s="39"/>
      <c r="L37" s="39">
        <v>0</v>
      </c>
      <c r="M37" s="39">
        <v>40000</v>
      </c>
      <c r="N37" s="39"/>
      <c r="O37" s="39"/>
      <c r="P37" s="39"/>
      <c r="Q37" s="39"/>
      <c r="R37" s="39"/>
      <c r="S37" s="40"/>
      <c r="T37" s="41">
        <f t="shared" ref="T37" si="8">SUM(J37:S37)</f>
        <v>40000</v>
      </c>
      <c r="U37" s="45" t="s">
        <v>49</v>
      </c>
      <c r="V37" s="253" t="s">
        <v>245</v>
      </c>
      <c r="W37" s="42" t="s">
        <v>221</v>
      </c>
    </row>
    <row r="38" spans="1:24" x14ac:dyDescent="0.35">
      <c r="A38" s="7"/>
      <c r="B38" s="36"/>
      <c r="C38" s="240">
        <v>4</v>
      </c>
      <c r="D38" s="37" t="s">
        <v>124</v>
      </c>
      <c r="E38" s="37" t="s">
        <v>24</v>
      </c>
      <c r="F38" s="38" t="s">
        <v>179</v>
      </c>
      <c r="G38" s="37" t="s">
        <v>16</v>
      </c>
      <c r="H38" s="39">
        <v>150000</v>
      </c>
      <c r="I38" s="40">
        <v>0</v>
      </c>
      <c r="J38" s="54"/>
      <c r="K38" s="39"/>
      <c r="L38" s="39">
        <v>150000</v>
      </c>
      <c r="M38" s="39"/>
      <c r="N38" s="39"/>
      <c r="O38" s="39"/>
      <c r="P38" s="39"/>
      <c r="Q38" s="39"/>
      <c r="R38" s="39"/>
      <c r="S38" s="40"/>
      <c r="T38" s="41">
        <f t="shared" ref="T38" si="9">SUM(J38:S38)</f>
        <v>150000</v>
      </c>
      <c r="U38" s="45" t="s">
        <v>49</v>
      </c>
      <c r="V38" s="253" t="s">
        <v>238</v>
      </c>
      <c r="W38" s="42" t="s">
        <v>133</v>
      </c>
    </row>
    <row r="39" spans="1:24" x14ac:dyDescent="0.35">
      <c r="A39" s="7"/>
      <c r="B39" s="36"/>
      <c r="C39" s="240"/>
      <c r="D39" s="47" t="s">
        <v>33</v>
      </c>
      <c r="E39" s="37"/>
      <c r="F39" s="38"/>
      <c r="G39" s="37"/>
      <c r="H39" s="48">
        <f t="shared" ref="H39:S39" si="10">SUM(H35:H38)</f>
        <v>595000</v>
      </c>
      <c r="I39" s="51">
        <f t="shared" si="10"/>
        <v>69000</v>
      </c>
      <c r="J39" s="55">
        <f t="shared" si="10"/>
        <v>0</v>
      </c>
      <c r="K39" s="48">
        <f t="shared" si="10"/>
        <v>0</v>
      </c>
      <c r="L39" s="48">
        <f t="shared" si="10"/>
        <v>219000</v>
      </c>
      <c r="M39" s="48">
        <f t="shared" si="10"/>
        <v>104000</v>
      </c>
      <c r="N39" s="48">
        <f t="shared" si="10"/>
        <v>64000</v>
      </c>
      <c r="O39" s="48">
        <f t="shared" si="10"/>
        <v>64000</v>
      </c>
      <c r="P39" s="48">
        <f t="shared" si="10"/>
        <v>64000</v>
      </c>
      <c r="Q39" s="48">
        <f t="shared" si="10"/>
        <v>64000</v>
      </c>
      <c r="R39" s="48">
        <f t="shared" si="10"/>
        <v>64000</v>
      </c>
      <c r="S39" s="51">
        <f t="shared" si="10"/>
        <v>64000</v>
      </c>
      <c r="T39" s="52">
        <f t="shared" si="7"/>
        <v>707000</v>
      </c>
      <c r="U39" s="45"/>
      <c r="V39" s="253"/>
      <c r="W39" s="42"/>
    </row>
    <row r="40" spans="1:24" ht="24" thickBot="1" x14ac:dyDescent="0.4">
      <c r="A40" s="7"/>
      <c r="B40" s="57"/>
      <c r="C40" s="241"/>
      <c r="D40" s="59"/>
      <c r="E40" s="60"/>
      <c r="F40" s="61"/>
      <c r="G40" s="60"/>
      <c r="H40" s="62"/>
      <c r="I40" s="63"/>
      <c r="J40" s="64"/>
      <c r="K40" s="62"/>
      <c r="L40" s="62"/>
      <c r="M40" s="62"/>
      <c r="N40" s="62"/>
      <c r="O40" s="62"/>
      <c r="P40" s="62"/>
      <c r="Q40" s="62"/>
      <c r="R40" s="62"/>
      <c r="S40" s="63"/>
      <c r="T40" s="65"/>
      <c r="U40" s="66"/>
      <c r="V40" s="254"/>
      <c r="W40" s="67"/>
    </row>
    <row r="41" spans="1:24" ht="24" thickTop="1" x14ac:dyDescent="0.35">
      <c r="D41" s="69"/>
      <c r="E41" s="70"/>
      <c r="F41" s="71"/>
      <c r="G41" s="70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4" ht="24" thickBot="1" x14ac:dyDescent="0.4">
      <c r="B42" s="73"/>
      <c r="C42" s="243"/>
      <c r="D42" s="75"/>
      <c r="E42" s="74"/>
      <c r="F42" s="76"/>
      <c r="G42" s="74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4"/>
      <c r="V42" s="74"/>
      <c r="W42" s="74"/>
    </row>
    <row r="43" spans="1:24" ht="24" thickTop="1" x14ac:dyDescent="0.35">
      <c r="B43" s="298" t="s">
        <v>0</v>
      </c>
      <c r="C43" s="300" t="s">
        <v>1</v>
      </c>
      <c r="D43" s="300" t="s">
        <v>2</v>
      </c>
      <c r="E43" s="300" t="s">
        <v>3</v>
      </c>
      <c r="F43" s="301" t="s">
        <v>13</v>
      </c>
      <c r="G43" s="303" t="s">
        <v>4</v>
      </c>
      <c r="H43" s="305" t="s">
        <v>5</v>
      </c>
      <c r="I43" s="307" t="s">
        <v>230</v>
      </c>
      <c r="J43" s="294" t="s">
        <v>88</v>
      </c>
      <c r="K43" s="295"/>
      <c r="L43" s="295"/>
      <c r="M43" s="295"/>
      <c r="N43" s="295"/>
      <c r="O43" s="295"/>
      <c r="P43" s="295"/>
      <c r="Q43" s="295"/>
      <c r="R43" s="295"/>
      <c r="S43" s="295"/>
      <c r="T43" s="296"/>
      <c r="U43" s="308" t="s">
        <v>231</v>
      </c>
      <c r="V43" s="271"/>
      <c r="W43" s="297" t="s">
        <v>15</v>
      </c>
    </row>
    <row r="44" spans="1:24" ht="55.9" customHeight="1" thickBot="1" x14ac:dyDescent="0.4">
      <c r="A44" s="7"/>
      <c r="B44" s="299"/>
      <c r="C44" s="281"/>
      <c r="D44" s="281"/>
      <c r="E44" s="281"/>
      <c r="F44" s="302"/>
      <c r="G44" s="304"/>
      <c r="H44" s="306"/>
      <c r="I44" s="291"/>
      <c r="J44" s="8" t="s">
        <v>77</v>
      </c>
      <c r="K44" s="10" t="s">
        <v>78</v>
      </c>
      <c r="L44" s="9" t="s">
        <v>79</v>
      </c>
      <c r="M44" s="10" t="s">
        <v>80</v>
      </c>
      <c r="N44" s="10" t="s">
        <v>81</v>
      </c>
      <c r="O44" s="10" t="s">
        <v>82</v>
      </c>
      <c r="P44" s="9" t="s">
        <v>83</v>
      </c>
      <c r="Q44" s="10" t="s">
        <v>84</v>
      </c>
      <c r="R44" s="10" t="s">
        <v>85</v>
      </c>
      <c r="S44" s="11" t="s">
        <v>86</v>
      </c>
      <c r="T44" s="12" t="s">
        <v>87</v>
      </c>
      <c r="U44" s="309"/>
      <c r="V44" s="235" t="s">
        <v>233</v>
      </c>
      <c r="W44" s="293"/>
      <c r="X44" s="13" t="s">
        <v>21</v>
      </c>
    </row>
    <row r="45" spans="1:24" x14ac:dyDescent="0.35">
      <c r="A45" s="7"/>
      <c r="B45" s="78"/>
      <c r="C45" s="79"/>
      <c r="D45" s="79"/>
      <c r="E45" s="80"/>
      <c r="F45" s="81"/>
      <c r="G45" s="79"/>
      <c r="H45" s="82"/>
      <c r="I45" s="83"/>
      <c r="J45" s="84"/>
      <c r="K45" s="82"/>
      <c r="L45" s="85"/>
      <c r="M45" s="86"/>
      <c r="N45" s="82"/>
      <c r="O45" s="82"/>
      <c r="P45" s="86"/>
      <c r="Q45" s="86"/>
      <c r="R45" s="82"/>
      <c r="S45" s="87"/>
      <c r="T45" s="88"/>
      <c r="U45" s="89"/>
      <c r="V45" s="255"/>
      <c r="W45" s="90"/>
      <c r="X45" s="13"/>
    </row>
    <row r="46" spans="1:24" x14ac:dyDescent="0.35">
      <c r="A46" s="7"/>
      <c r="B46" s="26" t="s">
        <v>7</v>
      </c>
      <c r="C46" s="244"/>
      <c r="D46" s="91"/>
      <c r="E46" s="91"/>
      <c r="F46" s="92"/>
      <c r="G46" s="91"/>
      <c r="H46" s="93"/>
      <c r="I46" s="94"/>
      <c r="J46" s="95"/>
      <c r="K46" s="93"/>
      <c r="L46" s="93"/>
      <c r="M46" s="96"/>
      <c r="N46" s="93"/>
      <c r="O46" s="93"/>
      <c r="P46" s="96"/>
      <c r="Q46" s="96"/>
      <c r="R46" s="93"/>
      <c r="S46" s="97"/>
      <c r="T46" s="98"/>
      <c r="U46" s="26"/>
      <c r="V46" s="26"/>
      <c r="W46" s="99"/>
    </row>
    <row r="47" spans="1:24" x14ac:dyDescent="0.35">
      <c r="A47" s="7"/>
      <c r="B47" s="36"/>
      <c r="C47" s="240">
        <v>2</v>
      </c>
      <c r="D47" s="37" t="s">
        <v>62</v>
      </c>
      <c r="E47" s="37" t="s">
        <v>22</v>
      </c>
      <c r="F47" s="38" t="s">
        <v>179</v>
      </c>
      <c r="G47" s="37" t="s">
        <v>51</v>
      </c>
      <c r="H47" s="270">
        <v>25000</v>
      </c>
      <c r="I47" s="40"/>
      <c r="J47" s="54"/>
      <c r="K47" s="39"/>
      <c r="L47" s="39">
        <v>0</v>
      </c>
      <c r="M47" s="39">
        <v>25000</v>
      </c>
      <c r="N47" s="39"/>
      <c r="O47" s="39"/>
      <c r="P47" s="39"/>
      <c r="Q47" s="39"/>
      <c r="R47" s="39"/>
      <c r="S47" s="40"/>
      <c r="T47" s="41">
        <f t="shared" ref="T47" si="11">SUM(J47:S47)</f>
        <v>25000</v>
      </c>
      <c r="U47" s="45" t="s">
        <v>49</v>
      </c>
      <c r="V47" s="253"/>
      <c r="W47" s="42" t="s">
        <v>64</v>
      </c>
    </row>
    <row r="48" spans="1:24" x14ac:dyDescent="0.35">
      <c r="A48" s="7"/>
      <c r="B48" s="36"/>
      <c r="C48" s="240">
        <v>3</v>
      </c>
      <c r="D48" s="37" t="s">
        <v>61</v>
      </c>
      <c r="E48" s="37" t="s">
        <v>22</v>
      </c>
      <c r="F48" s="38" t="s">
        <v>179</v>
      </c>
      <c r="G48" s="37" t="s">
        <v>45</v>
      </c>
      <c r="H48" s="39">
        <v>20000</v>
      </c>
      <c r="I48" s="40"/>
      <c r="J48" s="54"/>
      <c r="K48" s="39"/>
      <c r="L48" s="39">
        <v>30000</v>
      </c>
      <c r="M48" s="39"/>
      <c r="N48" s="39"/>
      <c r="O48" s="39"/>
      <c r="P48" s="39"/>
      <c r="Q48" s="39"/>
      <c r="R48" s="39"/>
      <c r="S48" s="40"/>
      <c r="T48" s="41">
        <f t="shared" ref="T48" si="12">SUM(J48:S48)</f>
        <v>30000</v>
      </c>
      <c r="U48" s="45" t="s">
        <v>49</v>
      </c>
      <c r="V48" s="253" t="s">
        <v>246</v>
      </c>
      <c r="W48" s="42" t="s">
        <v>63</v>
      </c>
    </row>
    <row r="49" spans="1:24" x14ac:dyDescent="0.35">
      <c r="A49" s="7"/>
      <c r="B49" s="36"/>
      <c r="C49" s="240">
        <v>4</v>
      </c>
      <c r="D49" s="37" t="s">
        <v>56</v>
      </c>
      <c r="E49" s="37" t="s">
        <v>22</v>
      </c>
      <c r="F49" s="38" t="s">
        <v>214</v>
      </c>
      <c r="G49" s="37" t="s">
        <v>51</v>
      </c>
      <c r="H49" s="39">
        <v>250000</v>
      </c>
      <c r="I49" s="40"/>
      <c r="J49" s="54"/>
      <c r="K49" s="39"/>
      <c r="L49" s="39">
        <v>250000</v>
      </c>
      <c r="M49" s="39"/>
      <c r="N49" s="39"/>
      <c r="O49" s="39"/>
      <c r="P49" s="39"/>
      <c r="Q49" s="39"/>
      <c r="R49" s="39"/>
      <c r="S49" s="40"/>
      <c r="T49" s="41">
        <f t="shared" ref="T49:T54" si="13">SUM(J49:S49)</f>
        <v>250000</v>
      </c>
      <c r="U49" s="45" t="s">
        <v>49</v>
      </c>
      <c r="V49" s="253" t="s">
        <v>246</v>
      </c>
      <c r="W49" s="42" t="s">
        <v>215</v>
      </c>
    </row>
    <row r="50" spans="1:24" x14ac:dyDescent="0.35">
      <c r="A50" s="7"/>
      <c r="B50" s="36"/>
      <c r="C50" s="240">
        <v>5</v>
      </c>
      <c r="D50" s="37" t="s">
        <v>57</v>
      </c>
      <c r="E50" s="37" t="s">
        <v>22</v>
      </c>
      <c r="F50" s="38" t="s">
        <v>58</v>
      </c>
      <c r="G50" s="37" t="s">
        <v>51</v>
      </c>
      <c r="H50" s="270">
        <v>55000</v>
      </c>
      <c r="I50" s="40"/>
      <c r="J50" s="54"/>
      <c r="K50" s="39"/>
      <c r="L50" s="39"/>
      <c r="M50" s="39">
        <v>27500</v>
      </c>
      <c r="N50" s="39"/>
      <c r="O50" s="39">
        <v>27500</v>
      </c>
      <c r="P50" s="39"/>
      <c r="Q50" s="39"/>
      <c r="R50" s="39"/>
      <c r="S50" s="40"/>
      <c r="T50" s="41">
        <f t="shared" si="13"/>
        <v>55000</v>
      </c>
      <c r="U50" s="45" t="s">
        <v>49</v>
      </c>
      <c r="V50" s="253"/>
      <c r="W50" s="42" t="s">
        <v>59</v>
      </c>
    </row>
    <row r="51" spans="1:24" x14ac:dyDescent="0.35">
      <c r="A51" s="7"/>
      <c r="B51" s="36"/>
      <c r="C51" s="240">
        <v>6</v>
      </c>
      <c r="D51" s="37" t="s">
        <v>60</v>
      </c>
      <c r="E51" s="37" t="s">
        <v>22</v>
      </c>
      <c r="F51" s="38" t="s">
        <v>217</v>
      </c>
      <c r="G51" s="37" t="s">
        <v>20</v>
      </c>
      <c r="H51" s="270">
        <v>700000</v>
      </c>
      <c r="I51" s="40"/>
      <c r="J51" s="54"/>
      <c r="K51" s="39"/>
      <c r="L51" s="39"/>
      <c r="M51" s="39">
        <v>100000</v>
      </c>
      <c r="N51" s="39">
        <v>100000</v>
      </c>
      <c r="O51" s="39">
        <v>300000</v>
      </c>
      <c r="P51" s="39">
        <v>300000</v>
      </c>
      <c r="Q51" s="39"/>
      <c r="R51" s="39"/>
      <c r="S51" s="40"/>
      <c r="T51" s="41">
        <f t="shared" si="13"/>
        <v>800000</v>
      </c>
      <c r="U51" s="45" t="s">
        <v>12</v>
      </c>
      <c r="V51" s="253"/>
      <c r="W51" s="42" t="s">
        <v>216</v>
      </c>
    </row>
    <row r="52" spans="1:24" x14ac:dyDescent="0.35">
      <c r="A52" s="7"/>
      <c r="B52" s="36"/>
      <c r="C52" s="240">
        <v>9</v>
      </c>
      <c r="D52" s="37" t="s">
        <v>89</v>
      </c>
      <c r="E52" s="37" t="s">
        <v>22</v>
      </c>
      <c r="F52" s="38">
        <v>2030</v>
      </c>
      <c r="G52" s="37" t="s">
        <v>51</v>
      </c>
      <c r="H52" s="270">
        <v>100000</v>
      </c>
      <c r="I52" s="40"/>
      <c r="J52" s="54"/>
      <c r="K52" s="39"/>
      <c r="L52" s="39"/>
      <c r="M52" s="39"/>
      <c r="N52" s="39">
        <v>50000</v>
      </c>
      <c r="O52" s="39"/>
      <c r="P52" s="39"/>
      <c r="Q52" s="39"/>
      <c r="R52" s="39">
        <v>50000</v>
      </c>
      <c r="S52" s="40"/>
      <c r="T52" s="41">
        <f t="shared" si="13"/>
        <v>100000</v>
      </c>
      <c r="U52" s="45" t="s">
        <v>49</v>
      </c>
      <c r="V52" s="253"/>
      <c r="W52" s="42" t="s">
        <v>90</v>
      </c>
      <c r="X52" s="46"/>
    </row>
    <row r="53" spans="1:24" x14ac:dyDescent="0.35">
      <c r="A53" s="7"/>
      <c r="B53" s="36"/>
      <c r="C53" s="240">
        <v>14</v>
      </c>
      <c r="D53" s="37" t="s">
        <v>65</v>
      </c>
      <c r="E53" s="37" t="s">
        <v>22</v>
      </c>
      <c r="F53" s="38">
        <v>2024</v>
      </c>
      <c r="G53" s="37" t="s">
        <v>45</v>
      </c>
      <c r="H53" s="270">
        <v>20000</v>
      </c>
      <c r="I53" s="40"/>
      <c r="J53" s="54"/>
      <c r="K53" s="39"/>
      <c r="L53" s="39"/>
      <c r="M53" s="39">
        <v>10000</v>
      </c>
      <c r="N53" s="39">
        <v>10000</v>
      </c>
      <c r="O53" s="39"/>
      <c r="P53" s="39"/>
      <c r="Q53" s="39"/>
      <c r="R53" s="39"/>
      <c r="S53" s="40"/>
      <c r="T53" s="41">
        <f t="shared" ref="T53" si="14">SUM(J53:S53)</f>
        <v>20000</v>
      </c>
      <c r="U53" s="45" t="s">
        <v>49</v>
      </c>
      <c r="V53" s="253"/>
      <c r="W53" s="42" t="s">
        <v>66</v>
      </c>
    </row>
    <row r="54" spans="1:24" x14ac:dyDescent="0.35">
      <c r="A54" s="7"/>
      <c r="B54" s="36"/>
      <c r="C54" s="240"/>
      <c r="D54" s="47" t="s">
        <v>33</v>
      </c>
      <c r="E54" s="37"/>
      <c r="F54" s="38"/>
      <c r="G54" s="37"/>
      <c r="H54" s="48">
        <f t="shared" ref="H54:S54" si="15">SUM(H47:H53)</f>
        <v>1170000</v>
      </c>
      <c r="I54" s="51">
        <f t="shared" si="15"/>
        <v>0</v>
      </c>
      <c r="J54" s="55">
        <f t="shared" si="15"/>
        <v>0</v>
      </c>
      <c r="K54" s="48">
        <f t="shared" si="15"/>
        <v>0</v>
      </c>
      <c r="L54" s="48">
        <f t="shared" si="15"/>
        <v>280000</v>
      </c>
      <c r="M54" s="48">
        <f t="shared" si="15"/>
        <v>162500</v>
      </c>
      <c r="N54" s="48">
        <f t="shared" si="15"/>
        <v>160000</v>
      </c>
      <c r="O54" s="48">
        <f t="shared" si="15"/>
        <v>327500</v>
      </c>
      <c r="P54" s="48">
        <f t="shared" si="15"/>
        <v>300000</v>
      </c>
      <c r="Q54" s="48">
        <f t="shared" si="15"/>
        <v>0</v>
      </c>
      <c r="R54" s="48">
        <f t="shared" si="15"/>
        <v>50000</v>
      </c>
      <c r="S54" s="51">
        <f t="shared" si="15"/>
        <v>0</v>
      </c>
      <c r="T54" s="52">
        <f t="shared" si="13"/>
        <v>1280000</v>
      </c>
      <c r="U54" s="45"/>
      <c r="V54" s="253"/>
      <c r="W54" s="42"/>
    </row>
    <row r="55" spans="1:24" x14ac:dyDescent="0.35">
      <c r="A55" s="7"/>
      <c r="B55" s="36"/>
      <c r="C55" s="240"/>
      <c r="D55" s="37"/>
      <c r="E55" s="37"/>
      <c r="F55" s="38"/>
      <c r="G55" s="37"/>
      <c r="H55" s="39"/>
      <c r="I55" s="40"/>
      <c r="J55" s="54"/>
      <c r="K55" s="39"/>
      <c r="L55" s="39"/>
      <c r="M55" s="39"/>
      <c r="N55" s="39"/>
      <c r="O55" s="39"/>
      <c r="P55" s="39"/>
      <c r="Q55" s="39"/>
      <c r="R55" s="39"/>
      <c r="S55" s="40"/>
      <c r="T55" s="41"/>
      <c r="U55" s="45"/>
      <c r="V55" s="253"/>
      <c r="W55" s="42"/>
    </row>
    <row r="56" spans="1:24" x14ac:dyDescent="0.35">
      <c r="A56" s="7"/>
      <c r="B56" s="26" t="s">
        <v>67</v>
      </c>
      <c r="C56" s="239"/>
      <c r="D56" s="27"/>
      <c r="E56" s="27"/>
      <c r="F56" s="53"/>
      <c r="G56" s="27"/>
      <c r="H56" s="29"/>
      <c r="I56" s="32"/>
      <c r="J56" s="56"/>
      <c r="K56" s="29"/>
      <c r="L56" s="29"/>
      <c r="M56" s="29"/>
      <c r="N56" s="29"/>
      <c r="O56" s="29"/>
      <c r="P56" s="29"/>
      <c r="Q56" s="29"/>
      <c r="R56" s="29"/>
      <c r="S56" s="32"/>
      <c r="T56" s="33"/>
      <c r="U56" s="34"/>
      <c r="V56" s="252"/>
      <c r="W56" s="35"/>
    </row>
    <row r="57" spans="1:24" x14ac:dyDescent="0.35">
      <c r="A57" s="7"/>
      <c r="B57" s="36"/>
      <c r="C57" s="240"/>
      <c r="D57" s="37"/>
      <c r="E57" s="37"/>
      <c r="F57" s="38"/>
      <c r="G57" s="37"/>
      <c r="H57" s="39"/>
      <c r="I57" s="40"/>
      <c r="J57" s="54"/>
      <c r="K57" s="39"/>
      <c r="L57" s="39"/>
      <c r="M57" s="39"/>
      <c r="N57" s="39"/>
      <c r="O57" s="39"/>
      <c r="P57" s="39"/>
      <c r="Q57" s="39"/>
      <c r="R57" s="39"/>
      <c r="S57" s="40"/>
      <c r="T57" s="41">
        <f t="shared" ref="T57:T59" si="16">SUM(J57:S57)</f>
        <v>0</v>
      </c>
      <c r="U57" s="45"/>
      <c r="V57" s="253"/>
      <c r="W57" s="42"/>
    </row>
    <row r="58" spans="1:24" x14ac:dyDescent="0.35">
      <c r="A58" s="7"/>
      <c r="B58" s="36"/>
      <c r="C58" s="240"/>
      <c r="D58" s="37"/>
      <c r="E58" s="37"/>
      <c r="F58" s="38"/>
      <c r="G58" s="37"/>
      <c r="H58" s="39"/>
      <c r="I58" s="40"/>
      <c r="J58" s="54"/>
      <c r="K58" s="39"/>
      <c r="L58" s="39"/>
      <c r="M58" s="39"/>
      <c r="N58" s="39"/>
      <c r="O58" s="39"/>
      <c r="P58" s="39"/>
      <c r="Q58" s="39"/>
      <c r="R58" s="39"/>
      <c r="S58" s="40"/>
      <c r="T58" s="41">
        <f t="shared" si="16"/>
        <v>0</v>
      </c>
      <c r="U58" s="45"/>
      <c r="V58" s="253"/>
      <c r="W58" s="42"/>
    </row>
    <row r="59" spans="1:24" x14ac:dyDescent="0.35">
      <c r="A59" s="7"/>
      <c r="B59" s="36"/>
      <c r="C59" s="240"/>
      <c r="D59" s="37"/>
      <c r="E59" s="37"/>
      <c r="F59" s="38"/>
      <c r="G59" s="37"/>
      <c r="H59" s="39"/>
      <c r="I59" s="40"/>
      <c r="J59" s="54"/>
      <c r="K59" s="39"/>
      <c r="L59" s="39"/>
      <c r="M59" s="39"/>
      <c r="N59" s="39"/>
      <c r="O59" s="39"/>
      <c r="P59" s="39"/>
      <c r="Q59" s="39"/>
      <c r="R59" s="39"/>
      <c r="S59" s="40"/>
      <c r="T59" s="41">
        <f t="shared" si="16"/>
        <v>0</v>
      </c>
      <c r="U59" s="45"/>
      <c r="V59" s="253"/>
      <c r="W59" s="42"/>
    </row>
    <row r="60" spans="1:24" x14ac:dyDescent="0.35">
      <c r="A60" s="7"/>
      <c r="B60" s="36"/>
      <c r="C60" s="240"/>
      <c r="D60" s="47" t="s">
        <v>33</v>
      </c>
      <c r="E60" s="37"/>
      <c r="F60" s="38"/>
      <c r="G60" s="37"/>
      <c r="H60" s="48">
        <f>SUM(H57:H59)</f>
        <v>0</v>
      </c>
      <c r="I60" s="51">
        <f>SUM(I57:I59)</f>
        <v>0</v>
      </c>
      <c r="J60" s="55">
        <f t="shared" ref="J60:T60" si="17">SUM(J57:J59)</f>
        <v>0</v>
      </c>
      <c r="K60" s="48">
        <f t="shared" si="17"/>
        <v>0</v>
      </c>
      <c r="L60" s="48">
        <f t="shared" si="17"/>
        <v>0</v>
      </c>
      <c r="M60" s="48">
        <f t="shared" si="17"/>
        <v>0</v>
      </c>
      <c r="N60" s="48">
        <f t="shared" si="17"/>
        <v>0</v>
      </c>
      <c r="O60" s="48">
        <f t="shared" si="17"/>
        <v>0</v>
      </c>
      <c r="P60" s="48">
        <f t="shared" si="17"/>
        <v>0</v>
      </c>
      <c r="Q60" s="48">
        <f t="shared" si="17"/>
        <v>0</v>
      </c>
      <c r="R60" s="48">
        <f t="shared" si="17"/>
        <v>0</v>
      </c>
      <c r="S60" s="51">
        <f t="shared" si="17"/>
        <v>0</v>
      </c>
      <c r="T60" s="52">
        <f t="shared" si="17"/>
        <v>0</v>
      </c>
      <c r="U60" s="45"/>
      <c r="V60" s="253"/>
      <c r="W60" s="42"/>
    </row>
    <row r="61" spans="1:24" x14ac:dyDescent="0.35">
      <c r="A61" s="7"/>
      <c r="B61" s="36"/>
      <c r="C61" s="240"/>
      <c r="D61" s="37"/>
      <c r="E61" s="37"/>
      <c r="F61" s="38"/>
      <c r="G61" s="37"/>
      <c r="H61" s="39"/>
      <c r="I61" s="40"/>
      <c r="J61" s="54"/>
      <c r="K61" s="39"/>
      <c r="L61" s="39"/>
      <c r="M61" s="39"/>
      <c r="N61" s="39"/>
      <c r="O61" s="39"/>
      <c r="P61" s="39"/>
      <c r="Q61" s="39"/>
      <c r="R61" s="39"/>
      <c r="S61" s="40"/>
      <c r="T61" s="41"/>
      <c r="U61" s="45"/>
      <c r="V61" s="253"/>
      <c r="W61" s="42"/>
    </row>
    <row r="62" spans="1:24" x14ac:dyDescent="0.35">
      <c r="A62" s="7"/>
      <c r="B62" s="26" t="s">
        <v>9</v>
      </c>
      <c r="C62" s="239"/>
      <c r="D62" s="27"/>
      <c r="E62" s="27"/>
      <c r="F62" s="53"/>
      <c r="G62" s="27"/>
      <c r="H62" s="29"/>
      <c r="I62" s="32"/>
      <c r="J62" s="56"/>
      <c r="K62" s="29"/>
      <c r="L62" s="29"/>
      <c r="M62" s="29"/>
      <c r="N62" s="29"/>
      <c r="O62" s="29"/>
      <c r="P62" s="29"/>
      <c r="Q62" s="29"/>
      <c r="R62" s="29"/>
      <c r="S62" s="32"/>
      <c r="T62" s="33"/>
      <c r="U62" s="34"/>
      <c r="V62" s="252"/>
      <c r="W62" s="35"/>
    </row>
    <row r="63" spans="1:24" x14ac:dyDescent="0.35">
      <c r="A63" s="7"/>
      <c r="B63" s="36"/>
      <c r="C63" s="240">
        <v>1</v>
      </c>
      <c r="D63" s="37" t="s">
        <v>206</v>
      </c>
      <c r="E63" s="37" t="s">
        <v>207</v>
      </c>
      <c r="F63" s="38" t="s">
        <v>179</v>
      </c>
      <c r="G63" s="37" t="s">
        <v>51</v>
      </c>
      <c r="H63" s="39">
        <v>500000</v>
      </c>
      <c r="I63" s="40"/>
      <c r="J63" s="54"/>
      <c r="K63" s="39" t="s">
        <v>21</v>
      </c>
      <c r="L63" s="39">
        <v>100000</v>
      </c>
      <c r="M63" s="39"/>
      <c r="N63" s="39"/>
      <c r="O63" s="39">
        <v>100000</v>
      </c>
      <c r="P63" s="39">
        <v>100000</v>
      </c>
      <c r="Q63" s="39">
        <v>100000</v>
      </c>
      <c r="R63" s="39">
        <v>100000</v>
      </c>
      <c r="S63" s="40"/>
      <c r="T63" s="41">
        <f t="shared" ref="T63:T65" si="18">SUM(J63:S63)</f>
        <v>500000</v>
      </c>
      <c r="U63" s="45" t="s">
        <v>12</v>
      </c>
      <c r="V63" s="253" t="s">
        <v>250</v>
      </c>
      <c r="W63" s="42" t="s">
        <v>208</v>
      </c>
    </row>
    <row r="64" spans="1:24" x14ac:dyDescent="0.35">
      <c r="A64" s="7"/>
      <c r="B64" s="36"/>
      <c r="C64" s="240">
        <v>2</v>
      </c>
      <c r="D64" s="37" t="s">
        <v>209</v>
      </c>
      <c r="E64" s="37" t="s">
        <v>207</v>
      </c>
      <c r="F64" s="38" t="s">
        <v>179</v>
      </c>
      <c r="G64" s="37" t="s">
        <v>51</v>
      </c>
      <c r="H64" s="39">
        <v>1800000</v>
      </c>
      <c r="I64" s="40"/>
      <c r="J64" s="54"/>
      <c r="K64" s="39" t="s">
        <v>21</v>
      </c>
      <c r="L64" s="39">
        <v>0</v>
      </c>
      <c r="M64" s="39">
        <v>0</v>
      </c>
      <c r="N64" s="39">
        <v>1800000</v>
      </c>
      <c r="O64" s="39"/>
      <c r="P64" s="39"/>
      <c r="Q64" s="39"/>
      <c r="R64" s="39"/>
      <c r="S64" s="40"/>
      <c r="T64" s="41">
        <f t="shared" si="18"/>
        <v>1800000</v>
      </c>
      <c r="U64" s="45" t="s">
        <v>12</v>
      </c>
      <c r="V64" s="253" t="s">
        <v>247</v>
      </c>
      <c r="W64" s="42" t="s">
        <v>210</v>
      </c>
    </row>
    <row r="65" spans="1:24" x14ac:dyDescent="0.35">
      <c r="A65" s="7"/>
      <c r="B65" s="36"/>
      <c r="C65" s="240">
        <v>3</v>
      </c>
      <c r="D65" s="37" t="s">
        <v>211</v>
      </c>
      <c r="E65" s="37" t="s">
        <v>24</v>
      </c>
      <c r="F65" s="38" t="s">
        <v>205</v>
      </c>
      <c r="G65" s="37" t="s">
        <v>20</v>
      </c>
      <c r="H65" s="39">
        <v>70000</v>
      </c>
      <c r="I65" s="40"/>
      <c r="J65" s="54"/>
      <c r="K65" s="39" t="s">
        <v>21</v>
      </c>
      <c r="L65" s="39">
        <v>35000</v>
      </c>
      <c r="M65" s="39">
        <v>35000</v>
      </c>
      <c r="N65" s="39"/>
      <c r="O65" s="39"/>
      <c r="P65" s="39"/>
      <c r="Q65" s="39"/>
      <c r="R65" s="39"/>
      <c r="S65" s="40"/>
      <c r="T65" s="41">
        <f t="shared" si="18"/>
        <v>70000</v>
      </c>
      <c r="U65" s="45" t="s">
        <v>49</v>
      </c>
      <c r="V65" s="253" t="s">
        <v>234</v>
      </c>
      <c r="W65" s="42" t="s">
        <v>213</v>
      </c>
    </row>
    <row r="66" spans="1:24" x14ac:dyDescent="0.35">
      <c r="A66" s="7"/>
      <c r="B66" s="36"/>
      <c r="C66" s="240">
        <v>4</v>
      </c>
      <c r="D66" s="37" t="s">
        <v>54</v>
      </c>
      <c r="E66" s="37" t="s">
        <v>24</v>
      </c>
      <c r="F66" s="38" t="s">
        <v>205</v>
      </c>
      <c r="G66" s="37" t="s">
        <v>20</v>
      </c>
      <c r="H66" s="39">
        <v>70000</v>
      </c>
      <c r="I66" s="40"/>
      <c r="J66" s="54"/>
      <c r="K66" s="39" t="s">
        <v>21</v>
      </c>
      <c r="L66" s="39"/>
      <c r="M66" s="39">
        <v>70000</v>
      </c>
      <c r="N66" s="39"/>
      <c r="O66" s="39"/>
      <c r="P66" s="39"/>
      <c r="Q66" s="39"/>
      <c r="R66" s="39"/>
      <c r="S66" s="40"/>
      <c r="T66" s="41">
        <f t="shared" ref="T66" si="19">SUM(J66:S66)</f>
        <v>70000</v>
      </c>
      <c r="U66" s="45" t="s">
        <v>49</v>
      </c>
      <c r="V66" s="253" t="s">
        <v>234</v>
      </c>
      <c r="W66" s="42" t="s">
        <v>55</v>
      </c>
    </row>
    <row r="67" spans="1:24" x14ac:dyDescent="0.35">
      <c r="A67" s="7"/>
      <c r="B67" s="36"/>
      <c r="C67" s="240">
        <v>5</v>
      </c>
      <c r="D67" s="37" t="s">
        <v>203</v>
      </c>
      <c r="E67" s="37" t="s">
        <v>17</v>
      </c>
      <c r="F67" s="38" t="s">
        <v>205</v>
      </c>
      <c r="G67" s="37" t="s">
        <v>16</v>
      </c>
      <c r="H67" s="39">
        <v>100000</v>
      </c>
      <c r="I67" s="40"/>
      <c r="J67" s="54"/>
      <c r="K67" s="39"/>
      <c r="L67" s="39" t="s">
        <v>21</v>
      </c>
      <c r="M67" s="39">
        <v>100000</v>
      </c>
      <c r="N67" s="39"/>
      <c r="O67" s="39"/>
      <c r="P67" s="39"/>
      <c r="Q67" s="39"/>
      <c r="R67" s="39"/>
      <c r="S67" s="40"/>
      <c r="T67" s="41">
        <f t="shared" ref="T67:T69" si="20">SUM(J67:S67)</f>
        <v>100000</v>
      </c>
      <c r="U67" s="45" t="s">
        <v>49</v>
      </c>
      <c r="V67" s="253" t="s">
        <v>234</v>
      </c>
      <c r="W67" s="42" t="s">
        <v>204</v>
      </c>
    </row>
    <row r="68" spans="1:24" x14ac:dyDescent="0.35">
      <c r="A68" s="7"/>
      <c r="B68" s="36"/>
      <c r="C68" s="240">
        <v>6</v>
      </c>
      <c r="D68" s="37" t="s">
        <v>52</v>
      </c>
      <c r="E68" s="37" t="s">
        <v>17</v>
      </c>
      <c r="F68" s="38" t="s">
        <v>183</v>
      </c>
      <c r="G68" s="37" t="s">
        <v>18</v>
      </c>
      <c r="H68" s="39">
        <v>60000</v>
      </c>
      <c r="I68" s="40"/>
      <c r="J68" s="54"/>
      <c r="K68" s="39"/>
      <c r="L68" s="39"/>
      <c r="M68" s="39"/>
      <c r="N68" s="39">
        <v>0</v>
      </c>
      <c r="O68" s="39">
        <v>30000</v>
      </c>
      <c r="P68" s="39"/>
      <c r="Q68" s="39"/>
      <c r="R68" s="39">
        <v>0</v>
      </c>
      <c r="S68" s="40">
        <v>30000</v>
      </c>
      <c r="T68" s="41">
        <f t="shared" si="20"/>
        <v>60000</v>
      </c>
      <c r="U68" s="45" t="s">
        <v>49</v>
      </c>
      <c r="V68" s="253" t="s">
        <v>234</v>
      </c>
      <c r="W68" s="42" t="s">
        <v>212</v>
      </c>
    </row>
    <row r="69" spans="1:24" x14ac:dyDescent="0.35">
      <c r="A69" s="7"/>
      <c r="B69" s="36"/>
      <c r="C69" s="240"/>
      <c r="D69" s="47" t="s">
        <v>33</v>
      </c>
      <c r="E69" s="37"/>
      <c r="F69" s="38"/>
      <c r="G69" s="37"/>
      <c r="H69" s="48">
        <f t="shared" ref="H69:S69" si="21">SUM(H63:H68)</f>
        <v>2600000</v>
      </c>
      <c r="I69" s="51">
        <f t="shared" si="21"/>
        <v>0</v>
      </c>
      <c r="J69" s="55">
        <f t="shared" si="21"/>
        <v>0</v>
      </c>
      <c r="K69" s="48">
        <f t="shared" si="21"/>
        <v>0</v>
      </c>
      <c r="L69" s="48">
        <f t="shared" si="21"/>
        <v>135000</v>
      </c>
      <c r="M69" s="48">
        <f t="shared" si="21"/>
        <v>205000</v>
      </c>
      <c r="N69" s="48">
        <f t="shared" si="21"/>
        <v>1800000</v>
      </c>
      <c r="O69" s="48">
        <f t="shared" si="21"/>
        <v>130000</v>
      </c>
      <c r="P69" s="48">
        <f t="shared" si="21"/>
        <v>100000</v>
      </c>
      <c r="Q69" s="48">
        <f t="shared" si="21"/>
        <v>100000</v>
      </c>
      <c r="R69" s="48">
        <f t="shared" si="21"/>
        <v>100000</v>
      </c>
      <c r="S69" s="51">
        <f t="shared" si="21"/>
        <v>30000</v>
      </c>
      <c r="T69" s="52">
        <f t="shared" si="20"/>
        <v>2600000</v>
      </c>
      <c r="U69" s="45"/>
      <c r="V69" s="253"/>
      <c r="W69" s="42"/>
    </row>
    <row r="70" spans="1:24" x14ac:dyDescent="0.35">
      <c r="A70" s="7"/>
      <c r="B70" s="36"/>
      <c r="C70" s="240"/>
      <c r="D70" s="37"/>
      <c r="E70" s="37"/>
      <c r="F70" s="38"/>
      <c r="G70" s="37"/>
      <c r="H70" s="39"/>
      <c r="I70" s="40"/>
      <c r="J70" s="54"/>
      <c r="K70" s="39"/>
      <c r="L70" s="39"/>
      <c r="M70" s="39"/>
      <c r="N70" s="39"/>
      <c r="O70" s="39"/>
      <c r="P70" s="39"/>
      <c r="Q70" s="39"/>
      <c r="R70" s="39"/>
      <c r="S70" s="40"/>
      <c r="T70" s="41"/>
      <c r="U70" s="45"/>
      <c r="V70" s="253"/>
      <c r="W70" s="42"/>
    </row>
    <row r="71" spans="1:24" x14ac:dyDescent="0.35">
      <c r="A71" s="7"/>
      <c r="B71" s="26" t="s">
        <v>68</v>
      </c>
      <c r="C71" s="239"/>
      <c r="D71" s="27"/>
      <c r="E71" s="27"/>
      <c r="F71" s="53"/>
      <c r="G71" s="27"/>
      <c r="H71" s="29"/>
      <c r="I71" s="32"/>
      <c r="J71" s="56"/>
      <c r="K71" s="29"/>
      <c r="L71" s="29"/>
      <c r="M71" s="29"/>
      <c r="N71" s="29"/>
      <c r="O71" s="29"/>
      <c r="P71" s="29"/>
      <c r="Q71" s="29"/>
      <c r="R71" s="29"/>
      <c r="S71" s="32"/>
      <c r="T71" s="33"/>
      <c r="U71" s="34"/>
      <c r="V71" s="252"/>
      <c r="W71" s="35"/>
    </row>
    <row r="72" spans="1:24" x14ac:dyDescent="0.35">
      <c r="A72" s="7"/>
      <c r="B72" s="36"/>
      <c r="C72" s="240">
        <v>1</v>
      </c>
      <c r="D72" s="37" t="s">
        <v>193</v>
      </c>
      <c r="E72" s="37" t="s">
        <v>192</v>
      </c>
      <c r="F72" s="38" t="s">
        <v>179</v>
      </c>
      <c r="G72" s="37" t="s">
        <v>16</v>
      </c>
      <c r="H72" s="39">
        <v>400000</v>
      </c>
      <c r="I72" s="40">
        <v>3000</v>
      </c>
      <c r="J72" s="54"/>
      <c r="K72" s="39"/>
      <c r="L72" s="39">
        <v>200000</v>
      </c>
      <c r="M72" s="39">
        <v>200000</v>
      </c>
      <c r="N72" s="39"/>
      <c r="O72" s="39"/>
      <c r="P72" s="39"/>
      <c r="Q72" s="39"/>
      <c r="R72" s="39"/>
      <c r="S72" s="40"/>
      <c r="T72" s="41">
        <f t="shared" ref="T72" si="22">SUM(J72:S72)</f>
        <v>400000</v>
      </c>
      <c r="U72" s="45" t="s">
        <v>49</v>
      </c>
      <c r="V72" s="253" t="s">
        <v>234</v>
      </c>
      <c r="W72" s="42" t="s">
        <v>71</v>
      </c>
      <c r="X72" s="46" t="s">
        <v>21</v>
      </c>
    </row>
    <row r="73" spans="1:24" x14ac:dyDescent="0.35">
      <c r="A73" s="7"/>
      <c r="B73" s="36"/>
      <c r="C73" s="240">
        <v>2</v>
      </c>
      <c r="D73" s="37" t="s">
        <v>175</v>
      </c>
      <c r="E73" s="37" t="s">
        <v>17</v>
      </c>
      <c r="F73" s="38" t="s">
        <v>179</v>
      </c>
      <c r="G73" s="37" t="s">
        <v>20</v>
      </c>
      <c r="H73" s="39">
        <v>80000</v>
      </c>
      <c r="I73" s="40"/>
      <c r="J73" s="54"/>
      <c r="K73" s="39"/>
      <c r="L73" s="39">
        <v>80000</v>
      </c>
      <c r="M73" s="39"/>
      <c r="N73" s="39"/>
      <c r="O73" s="39"/>
      <c r="P73" s="39"/>
      <c r="Q73" s="39"/>
      <c r="R73" s="39"/>
      <c r="S73" s="40"/>
      <c r="T73" s="41">
        <f t="shared" ref="T73:T76" si="23">SUM(J73:S73)</f>
        <v>80000</v>
      </c>
      <c r="U73" s="45" t="s">
        <v>49</v>
      </c>
      <c r="V73" s="253" t="s">
        <v>234</v>
      </c>
      <c r="W73" s="42" t="s">
        <v>72</v>
      </c>
    </row>
    <row r="74" spans="1:24" x14ac:dyDescent="0.35">
      <c r="A74" s="7"/>
      <c r="B74" s="36"/>
      <c r="C74" s="240">
        <v>3</v>
      </c>
      <c r="D74" s="37" t="s">
        <v>53</v>
      </c>
      <c r="E74" s="37" t="s">
        <v>24</v>
      </c>
      <c r="F74" s="38" t="s">
        <v>179</v>
      </c>
      <c r="G74" s="37" t="s">
        <v>16</v>
      </c>
      <c r="H74" s="39">
        <v>112000</v>
      </c>
      <c r="I74" s="40"/>
      <c r="J74" s="54"/>
      <c r="K74" s="39"/>
      <c r="L74" s="39">
        <v>28000</v>
      </c>
      <c r="M74" s="39">
        <v>28000</v>
      </c>
      <c r="N74" s="39">
        <v>28000</v>
      </c>
      <c r="O74" s="39">
        <v>28000</v>
      </c>
      <c r="P74" s="39">
        <v>28000</v>
      </c>
      <c r="Q74" s="39"/>
      <c r="R74" s="39"/>
      <c r="S74" s="40"/>
      <c r="T74" s="41">
        <f t="shared" ref="T74:T75" si="24">SUM(J74:S74)</f>
        <v>140000</v>
      </c>
      <c r="U74" s="45" t="s">
        <v>49</v>
      </c>
      <c r="V74" s="253" t="s">
        <v>234</v>
      </c>
      <c r="W74" s="42" t="s">
        <v>76</v>
      </c>
      <c r="X74" s="46"/>
    </row>
    <row r="75" spans="1:24" x14ac:dyDescent="0.35">
      <c r="A75" s="7"/>
      <c r="B75" s="36"/>
      <c r="C75" s="240">
        <v>4</v>
      </c>
      <c r="D75" s="37" t="s">
        <v>196</v>
      </c>
      <c r="E75" s="37" t="s">
        <v>197</v>
      </c>
      <c r="F75" s="38" t="s">
        <v>179</v>
      </c>
      <c r="G75" s="37" t="s">
        <v>16</v>
      </c>
      <c r="H75" s="39">
        <v>100000</v>
      </c>
      <c r="I75" s="40"/>
      <c r="J75" s="54"/>
      <c r="K75" s="39"/>
      <c r="L75" s="39">
        <v>100000</v>
      </c>
      <c r="M75" s="39"/>
      <c r="N75" s="39"/>
      <c r="O75" s="39"/>
      <c r="P75" s="39"/>
      <c r="Q75" s="39"/>
      <c r="R75" s="39"/>
      <c r="S75" s="40"/>
      <c r="T75" s="41">
        <f t="shared" si="24"/>
        <v>100000</v>
      </c>
      <c r="U75" s="45" t="s">
        <v>202</v>
      </c>
      <c r="V75" s="253" t="s">
        <v>234</v>
      </c>
      <c r="W75" s="42"/>
      <c r="X75" s="46"/>
    </row>
    <row r="76" spans="1:24" x14ac:dyDescent="0.35">
      <c r="A76" s="7"/>
      <c r="B76" s="36"/>
      <c r="C76" s="240">
        <v>5</v>
      </c>
      <c r="D76" s="37" t="s">
        <v>132</v>
      </c>
      <c r="E76" s="37" t="s">
        <v>24</v>
      </c>
      <c r="F76" s="38" t="s">
        <v>179</v>
      </c>
      <c r="G76" s="37" t="s">
        <v>198</v>
      </c>
      <c r="H76" s="39">
        <v>185000</v>
      </c>
      <c r="I76" s="40"/>
      <c r="J76" s="54"/>
      <c r="K76" s="39"/>
      <c r="L76" s="39">
        <v>185000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40">
        <v>0</v>
      </c>
      <c r="T76" s="41">
        <f t="shared" si="23"/>
        <v>185000</v>
      </c>
      <c r="U76" s="45" t="s">
        <v>194</v>
      </c>
      <c r="V76" s="253" t="s">
        <v>241</v>
      </c>
      <c r="W76" s="42" t="s">
        <v>195</v>
      </c>
      <c r="X76" s="46"/>
    </row>
    <row r="77" spans="1:24" x14ac:dyDescent="0.35">
      <c r="A77" s="7"/>
      <c r="B77" s="36"/>
      <c r="C77" s="240"/>
      <c r="D77" s="37"/>
      <c r="E77" s="37"/>
      <c r="F77" s="38"/>
      <c r="G77" s="37"/>
      <c r="H77" s="39"/>
      <c r="I77" s="40"/>
      <c r="J77" s="54"/>
      <c r="K77" s="39"/>
      <c r="L77" s="39"/>
      <c r="M77" s="39"/>
      <c r="N77" s="39"/>
      <c r="O77" s="39"/>
      <c r="P77" s="39"/>
      <c r="Q77" s="39"/>
      <c r="R77" s="39"/>
      <c r="S77" s="40"/>
      <c r="T77" s="41"/>
      <c r="U77" s="45"/>
      <c r="V77" s="253"/>
      <c r="W77" s="42"/>
      <c r="X77" s="46"/>
    </row>
    <row r="78" spans="1:24" x14ac:dyDescent="0.35">
      <c r="A78" s="7"/>
      <c r="B78" s="36"/>
      <c r="C78" s="240"/>
      <c r="D78" s="47" t="s">
        <v>33</v>
      </c>
      <c r="E78" s="37"/>
      <c r="F78" s="38"/>
      <c r="G78" s="37"/>
      <c r="H78" s="48">
        <f t="shared" ref="H78:T78" si="25">SUM(H72:H77)</f>
        <v>877000</v>
      </c>
      <c r="I78" s="51">
        <f t="shared" si="25"/>
        <v>3000</v>
      </c>
      <c r="J78" s="55">
        <f t="shared" si="25"/>
        <v>0</v>
      </c>
      <c r="K78" s="48">
        <f t="shared" si="25"/>
        <v>0</v>
      </c>
      <c r="L78" s="48">
        <f t="shared" si="25"/>
        <v>593000</v>
      </c>
      <c r="M78" s="48">
        <f t="shared" si="25"/>
        <v>228000</v>
      </c>
      <c r="N78" s="48">
        <f t="shared" si="25"/>
        <v>28000</v>
      </c>
      <c r="O78" s="48">
        <f t="shared" si="25"/>
        <v>28000</v>
      </c>
      <c r="P78" s="48">
        <f t="shared" si="25"/>
        <v>28000</v>
      </c>
      <c r="Q78" s="48">
        <f t="shared" si="25"/>
        <v>0</v>
      </c>
      <c r="R78" s="48">
        <f t="shared" si="25"/>
        <v>0</v>
      </c>
      <c r="S78" s="51">
        <f t="shared" si="25"/>
        <v>0</v>
      </c>
      <c r="T78" s="52">
        <f t="shared" si="25"/>
        <v>905000</v>
      </c>
      <c r="U78" s="45"/>
      <c r="V78" s="253"/>
      <c r="W78" s="42"/>
    </row>
    <row r="79" spans="1:24" ht="24" thickBot="1" x14ac:dyDescent="0.4">
      <c r="B79" s="57"/>
      <c r="C79" s="245"/>
      <c r="D79" s="58"/>
      <c r="E79" s="60"/>
      <c r="F79" s="100"/>
      <c r="G79" s="58"/>
      <c r="H79" s="101"/>
      <c r="I79" s="102"/>
      <c r="J79" s="103"/>
      <c r="K79" s="104"/>
      <c r="L79" s="104"/>
      <c r="M79" s="104"/>
      <c r="N79" s="104"/>
      <c r="O79" s="104"/>
      <c r="P79" s="104"/>
      <c r="Q79" s="104"/>
      <c r="R79" s="104"/>
      <c r="S79" s="102"/>
      <c r="T79" s="105"/>
      <c r="U79" s="66"/>
      <c r="V79" s="254"/>
      <c r="W79" s="67"/>
    </row>
    <row r="80" spans="1:24" ht="24" thickTop="1" x14ac:dyDescent="0.35">
      <c r="C80" s="246"/>
      <c r="D80" s="70"/>
      <c r="E80" s="70"/>
      <c r="F80" s="106"/>
      <c r="H80" s="107"/>
      <c r="I80" s="107"/>
    </row>
    <row r="81" spans="1:24" ht="24" thickBot="1" x14ac:dyDescent="0.4">
      <c r="B81" s="73"/>
      <c r="C81" s="243"/>
      <c r="D81" s="74"/>
      <c r="E81" s="74"/>
      <c r="F81" s="76"/>
      <c r="G81" s="74"/>
      <c r="H81" s="109"/>
      <c r="I81" s="109"/>
      <c r="W81" s="74"/>
    </row>
    <row r="82" spans="1:24" ht="24" thickTop="1" x14ac:dyDescent="0.35">
      <c r="B82" s="298" t="s">
        <v>0</v>
      </c>
      <c r="C82" s="300" t="s">
        <v>1</v>
      </c>
      <c r="D82" s="300" t="s">
        <v>2</v>
      </c>
      <c r="E82" s="300" t="s">
        <v>3</v>
      </c>
      <c r="F82" s="301" t="s">
        <v>13</v>
      </c>
      <c r="G82" s="301" t="s">
        <v>4</v>
      </c>
      <c r="H82" s="305" t="s">
        <v>5</v>
      </c>
      <c r="I82" s="307" t="s">
        <v>230</v>
      </c>
      <c r="J82" s="294" t="s">
        <v>88</v>
      </c>
      <c r="K82" s="295"/>
      <c r="L82" s="295"/>
      <c r="M82" s="295"/>
      <c r="N82" s="295"/>
      <c r="O82" s="295"/>
      <c r="P82" s="295"/>
      <c r="Q82" s="295"/>
      <c r="R82" s="295"/>
      <c r="S82" s="295"/>
      <c r="T82" s="296"/>
      <c r="U82" s="308" t="s">
        <v>231</v>
      </c>
      <c r="V82" s="271"/>
      <c r="W82" s="297" t="s">
        <v>15</v>
      </c>
    </row>
    <row r="83" spans="1:24" ht="56.65" customHeight="1" thickBot="1" x14ac:dyDescent="0.4">
      <c r="A83" s="7"/>
      <c r="B83" s="299"/>
      <c r="C83" s="281"/>
      <c r="D83" s="281"/>
      <c r="E83" s="281"/>
      <c r="F83" s="302"/>
      <c r="G83" s="302"/>
      <c r="H83" s="306"/>
      <c r="I83" s="291"/>
      <c r="J83" s="8" t="s">
        <v>77</v>
      </c>
      <c r="K83" s="10" t="s">
        <v>78</v>
      </c>
      <c r="L83" s="9" t="s">
        <v>79</v>
      </c>
      <c r="M83" s="10" t="s">
        <v>80</v>
      </c>
      <c r="N83" s="10" t="s">
        <v>81</v>
      </c>
      <c r="O83" s="10" t="s">
        <v>82</v>
      </c>
      <c r="P83" s="10" t="s">
        <v>83</v>
      </c>
      <c r="Q83" s="10" t="s">
        <v>84</v>
      </c>
      <c r="R83" s="10" t="s">
        <v>85</v>
      </c>
      <c r="S83" s="11" t="s">
        <v>86</v>
      </c>
      <c r="T83" s="12" t="s">
        <v>87</v>
      </c>
      <c r="U83" s="309"/>
      <c r="V83" s="235" t="s">
        <v>233</v>
      </c>
      <c r="W83" s="293"/>
      <c r="X83" s="110" t="s">
        <v>21</v>
      </c>
    </row>
    <row r="84" spans="1:24" x14ac:dyDescent="0.35">
      <c r="A84" s="7"/>
      <c r="B84" s="78"/>
      <c r="C84" s="79"/>
      <c r="D84" s="79"/>
      <c r="E84" s="111"/>
      <c r="F84" s="81"/>
      <c r="G84" s="111"/>
      <c r="H84" s="82"/>
      <c r="I84" s="112"/>
      <c r="J84" s="84"/>
      <c r="K84" s="82"/>
      <c r="L84" s="86"/>
      <c r="M84" s="82"/>
      <c r="N84" s="82"/>
      <c r="O84" s="82"/>
      <c r="P84" s="82"/>
      <c r="Q84" s="82"/>
      <c r="R84" s="82"/>
      <c r="S84" s="83"/>
      <c r="T84" s="113"/>
      <c r="U84" s="89"/>
      <c r="V84" s="255"/>
      <c r="W84" s="90"/>
      <c r="X84" s="13"/>
    </row>
    <row r="85" spans="1:24" x14ac:dyDescent="0.35">
      <c r="A85" s="7"/>
      <c r="B85" s="26" t="s">
        <v>10</v>
      </c>
      <c r="C85" s="239"/>
      <c r="D85" s="27"/>
      <c r="E85" s="114"/>
      <c r="F85" s="53"/>
      <c r="G85" s="114"/>
      <c r="H85" s="29"/>
      <c r="I85" s="32"/>
      <c r="J85" s="56"/>
      <c r="K85" s="29"/>
      <c r="L85" s="29"/>
      <c r="M85" s="29"/>
      <c r="N85" s="29"/>
      <c r="O85" s="29"/>
      <c r="P85" s="29"/>
      <c r="Q85" s="29"/>
      <c r="R85" s="29"/>
      <c r="S85" s="32"/>
      <c r="T85" s="33"/>
      <c r="U85" s="34"/>
      <c r="V85" s="34"/>
      <c r="W85" s="115"/>
    </row>
    <row r="86" spans="1:24" s="232" customFormat="1" x14ac:dyDescent="0.35">
      <c r="A86" s="223"/>
      <c r="B86" s="224"/>
      <c r="C86" s="247">
        <v>1</v>
      </c>
      <c r="D86" s="225" t="s">
        <v>201</v>
      </c>
      <c r="E86" s="225" t="s">
        <v>192</v>
      </c>
      <c r="F86" s="226" t="s">
        <v>179</v>
      </c>
      <c r="G86" s="225" t="s">
        <v>70</v>
      </c>
      <c r="H86" s="222">
        <v>11954568</v>
      </c>
      <c r="I86" s="227">
        <v>0</v>
      </c>
      <c r="J86" s="54"/>
      <c r="K86" s="39"/>
      <c r="L86" s="39">
        <v>11954568</v>
      </c>
      <c r="M86" s="39"/>
      <c r="N86" s="39"/>
      <c r="O86" s="222"/>
      <c r="P86" s="222"/>
      <c r="Q86" s="222"/>
      <c r="R86" s="222"/>
      <c r="S86" s="227"/>
      <c r="T86" s="228">
        <f t="shared" ref="T86" si="26">SUM(J86:S86)</f>
        <v>11954568</v>
      </c>
      <c r="U86" s="229" t="s">
        <v>232</v>
      </c>
      <c r="V86" s="256" t="s">
        <v>240</v>
      </c>
      <c r="W86" s="230" t="s">
        <v>134</v>
      </c>
      <c r="X86" s="231" t="s">
        <v>21</v>
      </c>
    </row>
    <row r="87" spans="1:24" s="232" customFormat="1" x14ac:dyDescent="0.35">
      <c r="A87" s="223"/>
      <c r="B87" s="224"/>
      <c r="C87" s="247">
        <v>1</v>
      </c>
      <c r="D87" s="225" t="s">
        <v>177</v>
      </c>
      <c r="E87" s="225" t="s">
        <v>12</v>
      </c>
      <c r="F87" s="226" t="s">
        <v>179</v>
      </c>
      <c r="G87" s="225" t="s">
        <v>70</v>
      </c>
      <c r="H87" s="270">
        <v>1400000</v>
      </c>
      <c r="I87" s="227">
        <v>0</v>
      </c>
      <c r="J87" s="54"/>
      <c r="K87" s="39"/>
      <c r="L87" s="39">
        <v>0</v>
      </c>
      <c r="M87" s="39">
        <v>0</v>
      </c>
      <c r="N87" s="39">
        <v>0</v>
      </c>
      <c r="O87" s="222"/>
      <c r="P87" s="222">
        <v>500000</v>
      </c>
      <c r="Q87" s="222">
        <v>500000</v>
      </c>
      <c r="R87" s="222">
        <v>400000</v>
      </c>
      <c r="S87" s="227"/>
      <c r="T87" s="228">
        <f t="shared" ref="T87" si="27">SUM(J87:S87)</f>
        <v>1400000</v>
      </c>
      <c r="U87" s="229" t="s">
        <v>14</v>
      </c>
      <c r="V87" s="256" t="s">
        <v>251</v>
      </c>
      <c r="W87" s="230" t="s">
        <v>134</v>
      </c>
      <c r="X87" s="231" t="s">
        <v>21</v>
      </c>
    </row>
    <row r="88" spans="1:24" x14ac:dyDescent="0.35">
      <c r="A88" s="7"/>
      <c r="B88" s="36"/>
      <c r="C88" s="240">
        <v>2</v>
      </c>
      <c r="D88" s="37" t="s">
        <v>175</v>
      </c>
      <c r="E88" s="37" t="s">
        <v>178</v>
      </c>
      <c r="F88" s="38" t="s">
        <v>179</v>
      </c>
      <c r="G88" s="37" t="s">
        <v>20</v>
      </c>
      <c r="H88" s="39">
        <v>40000</v>
      </c>
      <c r="I88" s="40"/>
      <c r="J88" s="54"/>
      <c r="K88" s="39"/>
      <c r="L88" s="39">
        <v>40000</v>
      </c>
      <c r="M88" s="39"/>
      <c r="N88" s="39"/>
      <c r="O88" s="39"/>
      <c r="P88" s="39"/>
      <c r="Q88" s="39"/>
      <c r="R88" s="39"/>
      <c r="S88" s="40"/>
      <c r="T88" s="41">
        <f t="shared" ref="T88:T90" si="28">SUM(J88:S88)</f>
        <v>40000</v>
      </c>
      <c r="U88" s="45" t="s">
        <v>49</v>
      </c>
      <c r="V88" s="253" t="s">
        <v>234</v>
      </c>
      <c r="W88" s="42" t="s">
        <v>73</v>
      </c>
    </row>
    <row r="89" spans="1:24" s="232" customFormat="1" x14ac:dyDescent="0.35">
      <c r="A89" s="223"/>
      <c r="B89" s="224"/>
      <c r="C89" s="247">
        <v>3</v>
      </c>
      <c r="D89" s="225" t="s">
        <v>53</v>
      </c>
      <c r="E89" s="225" t="s">
        <v>24</v>
      </c>
      <c r="F89" s="226" t="s">
        <v>179</v>
      </c>
      <c r="G89" s="225" t="s">
        <v>48</v>
      </c>
      <c r="H89" s="222">
        <v>112000</v>
      </c>
      <c r="I89" s="227"/>
      <c r="J89" s="54">
        <v>0</v>
      </c>
      <c r="K89" s="39"/>
      <c r="L89" s="39">
        <v>0</v>
      </c>
      <c r="M89" s="39">
        <v>0</v>
      </c>
      <c r="N89" s="39">
        <v>14000</v>
      </c>
      <c r="O89" s="222">
        <v>14000</v>
      </c>
      <c r="P89" s="222">
        <v>14000</v>
      </c>
      <c r="Q89" s="222">
        <v>14000</v>
      </c>
      <c r="R89" s="222">
        <v>14000</v>
      </c>
      <c r="S89" s="227"/>
      <c r="T89" s="41">
        <f t="shared" si="28"/>
        <v>70000</v>
      </c>
      <c r="U89" s="229" t="s">
        <v>49</v>
      </c>
      <c r="V89" s="256" t="s">
        <v>254</v>
      </c>
      <c r="W89" s="230" t="s">
        <v>76</v>
      </c>
      <c r="X89" s="231"/>
    </row>
    <row r="90" spans="1:24" s="232" customFormat="1" x14ac:dyDescent="0.35">
      <c r="A90" s="223"/>
      <c r="B90" s="224"/>
      <c r="C90" s="247">
        <v>4</v>
      </c>
      <c r="D90" s="225" t="s">
        <v>199</v>
      </c>
      <c r="E90" s="225" t="s">
        <v>197</v>
      </c>
      <c r="F90" s="226" t="s">
        <v>179</v>
      </c>
      <c r="G90" s="225" t="s">
        <v>200</v>
      </c>
      <c r="H90" s="222">
        <v>185000</v>
      </c>
      <c r="I90" s="227"/>
      <c r="J90" s="54"/>
      <c r="K90" s="39"/>
      <c r="L90" s="39">
        <v>185000</v>
      </c>
      <c r="M90" s="39">
        <v>0</v>
      </c>
      <c r="N90" s="39">
        <v>0</v>
      </c>
      <c r="O90" s="222">
        <v>0</v>
      </c>
      <c r="P90" s="222">
        <v>0</v>
      </c>
      <c r="Q90" s="222">
        <v>0</v>
      </c>
      <c r="R90" s="222">
        <v>0</v>
      </c>
      <c r="S90" s="227">
        <v>0</v>
      </c>
      <c r="T90" s="41">
        <f t="shared" si="28"/>
        <v>185000</v>
      </c>
      <c r="U90" s="229" t="s">
        <v>14</v>
      </c>
      <c r="V90" s="45" t="s">
        <v>243</v>
      </c>
      <c r="W90" s="230" t="s">
        <v>195</v>
      </c>
      <c r="X90" s="231"/>
    </row>
    <row r="91" spans="1:24" x14ac:dyDescent="0.35">
      <c r="A91" s="7"/>
      <c r="B91" s="36"/>
      <c r="C91" s="240"/>
      <c r="D91" s="47" t="s">
        <v>33</v>
      </c>
      <c r="E91" s="37"/>
      <c r="F91" s="38"/>
      <c r="G91" s="37"/>
      <c r="H91" s="48">
        <f t="shared" ref="H91:T91" si="29">SUM(H86:H90)</f>
        <v>13691568</v>
      </c>
      <c r="I91" s="51">
        <f t="shared" si="29"/>
        <v>0</v>
      </c>
      <c r="J91" s="55">
        <f t="shared" si="29"/>
        <v>0</v>
      </c>
      <c r="K91" s="48">
        <f t="shared" si="29"/>
        <v>0</v>
      </c>
      <c r="L91" s="48">
        <f t="shared" si="29"/>
        <v>12179568</v>
      </c>
      <c r="M91" s="48">
        <f t="shared" si="29"/>
        <v>0</v>
      </c>
      <c r="N91" s="48">
        <f t="shared" si="29"/>
        <v>14000</v>
      </c>
      <c r="O91" s="48">
        <f t="shared" si="29"/>
        <v>14000</v>
      </c>
      <c r="P91" s="48">
        <f t="shared" si="29"/>
        <v>514000</v>
      </c>
      <c r="Q91" s="48">
        <f t="shared" si="29"/>
        <v>514000</v>
      </c>
      <c r="R91" s="48">
        <f t="shared" si="29"/>
        <v>414000</v>
      </c>
      <c r="S91" s="51">
        <f t="shared" si="29"/>
        <v>0</v>
      </c>
      <c r="T91" s="52">
        <f t="shared" si="29"/>
        <v>13649568</v>
      </c>
      <c r="U91" s="45"/>
      <c r="V91" s="253"/>
      <c r="W91" s="42"/>
    </row>
    <row r="92" spans="1:24" x14ac:dyDescent="0.35">
      <c r="A92" s="7"/>
      <c r="B92" s="36"/>
      <c r="C92" s="240"/>
      <c r="D92" s="37"/>
      <c r="E92" s="37"/>
      <c r="F92" s="38"/>
      <c r="G92" s="37"/>
      <c r="H92" s="39"/>
      <c r="I92" s="40"/>
      <c r="J92" s="54"/>
      <c r="K92" s="39"/>
      <c r="L92" s="39"/>
      <c r="M92" s="39"/>
      <c r="N92" s="39"/>
      <c r="O92" s="39"/>
      <c r="P92" s="39"/>
      <c r="Q92" s="39"/>
      <c r="R92" s="39"/>
      <c r="S92" s="40"/>
      <c r="T92" s="41"/>
      <c r="U92" s="45"/>
      <c r="V92" s="253"/>
      <c r="W92" s="42"/>
    </row>
    <row r="93" spans="1:24" x14ac:dyDescent="0.35">
      <c r="A93" s="7"/>
      <c r="B93" s="26" t="s">
        <v>11</v>
      </c>
      <c r="C93" s="239"/>
      <c r="D93" s="27"/>
      <c r="E93" s="27"/>
      <c r="F93" s="53"/>
      <c r="G93" s="27"/>
      <c r="H93" s="29"/>
      <c r="I93" s="32"/>
      <c r="J93" s="56"/>
      <c r="K93" s="29"/>
      <c r="L93" s="29"/>
      <c r="M93" s="29"/>
      <c r="N93" s="29"/>
      <c r="O93" s="29"/>
      <c r="P93" s="29"/>
      <c r="Q93" s="29"/>
      <c r="R93" s="29"/>
      <c r="S93" s="32"/>
      <c r="T93" s="33"/>
      <c r="U93" s="34"/>
      <c r="V93" s="252"/>
      <c r="W93" s="35"/>
    </row>
    <row r="94" spans="1:24" x14ac:dyDescent="0.35">
      <c r="A94" s="7"/>
      <c r="B94" s="36"/>
      <c r="C94" s="240">
        <v>1</v>
      </c>
      <c r="D94" s="37" t="s">
        <v>74</v>
      </c>
      <c r="E94" s="37" t="s">
        <v>75</v>
      </c>
      <c r="F94" s="38" t="s">
        <v>179</v>
      </c>
      <c r="G94" s="37" t="s">
        <v>69</v>
      </c>
      <c r="H94" s="39">
        <v>800000</v>
      </c>
      <c r="I94" s="40"/>
      <c r="J94" s="54">
        <v>0</v>
      </c>
      <c r="K94" s="39"/>
      <c r="L94" s="39">
        <v>800000</v>
      </c>
      <c r="M94" s="39">
        <v>0</v>
      </c>
      <c r="N94" s="39">
        <v>0</v>
      </c>
      <c r="O94" s="39"/>
      <c r="P94" s="39"/>
      <c r="Q94" s="39"/>
      <c r="R94" s="39"/>
      <c r="S94" s="40"/>
      <c r="T94" s="41">
        <f t="shared" ref="T94:T95" si="30">SUM(J94:S94)</f>
        <v>800000</v>
      </c>
      <c r="U94" s="45" t="s">
        <v>49</v>
      </c>
      <c r="V94" s="253" t="s">
        <v>252</v>
      </c>
      <c r="W94" s="42" t="s">
        <v>253</v>
      </c>
      <c r="X94" s="46"/>
    </row>
    <row r="95" spans="1:24" x14ac:dyDescent="0.35">
      <c r="A95" s="7"/>
      <c r="B95" s="36"/>
      <c r="C95" s="240">
        <v>2</v>
      </c>
      <c r="D95" s="37" t="s">
        <v>172</v>
      </c>
      <c r="E95" s="37" t="s">
        <v>75</v>
      </c>
      <c r="F95" s="38" t="s">
        <v>179</v>
      </c>
      <c r="G95" s="37" t="s">
        <v>69</v>
      </c>
      <c r="H95" s="39">
        <v>1000000</v>
      </c>
      <c r="I95" s="40"/>
      <c r="J95" s="54">
        <v>0</v>
      </c>
      <c r="K95" s="39"/>
      <c r="L95" s="39">
        <v>1000000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40"/>
      <c r="T95" s="41">
        <f t="shared" si="30"/>
        <v>1000000</v>
      </c>
      <c r="U95" s="45" t="s">
        <v>14</v>
      </c>
      <c r="V95" s="253" t="s">
        <v>242</v>
      </c>
      <c r="W95" s="42" t="s">
        <v>174</v>
      </c>
      <c r="X95" s="46"/>
    </row>
    <row r="96" spans="1:24" x14ac:dyDescent="0.35">
      <c r="A96" s="7"/>
      <c r="B96" s="36"/>
      <c r="C96" s="240">
        <v>3</v>
      </c>
      <c r="D96" s="37" t="s">
        <v>171</v>
      </c>
      <c r="E96" s="37" t="s">
        <v>75</v>
      </c>
      <c r="F96" s="38" t="s">
        <v>179</v>
      </c>
      <c r="G96" s="37" t="s">
        <v>70</v>
      </c>
      <c r="H96" s="44">
        <v>1500000</v>
      </c>
      <c r="I96" s="40"/>
      <c r="J96" s="54"/>
      <c r="K96" s="39"/>
      <c r="L96" s="39">
        <v>1500000</v>
      </c>
      <c r="M96" s="39">
        <v>0</v>
      </c>
      <c r="N96" s="39"/>
      <c r="O96" s="39"/>
      <c r="P96" s="39"/>
      <c r="Q96" s="39"/>
      <c r="R96" s="39"/>
      <c r="S96" s="40"/>
      <c r="T96" s="41">
        <f t="shared" ref="T96:T102" si="31">SUM(J96:S96)</f>
        <v>1500000</v>
      </c>
      <c r="U96" s="45" t="s">
        <v>49</v>
      </c>
      <c r="V96" s="253" t="s">
        <v>242</v>
      </c>
      <c r="W96" s="42" t="s">
        <v>186</v>
      </c>
      <c r="X96" s="46"/>
    </row>
    <row r="97" spans="1:24" x14ac:dyDescent="0.35">
      <c r="A97" s="7"/>
      <c r="B97" s="36"/>
      <c r="C97" s="240">
        <v>4</v>
      </c>
      <c r="D97" s="37" t="s">
        <v>175</v>
      </c>
      <c r="E97" s="37" t="s">
        <v>24</v>
      </c>
      <c r="F97" s="38" t="s">
        <v>179</v>
      </c>
      <c r="G97" s="37" t="s">
        <v>176</v>
      </c>
      <c r="H97" s="44">
        <v>40000</v>
      </c>
      <c r="I97" s="40"/>
      <c r="J97" s="54"/>
      <c r="K97" s="39"/>
      <c r="L97" s="39">
        <v>40000</v>
      </c>
      <c r="M97" s="39"/>
      <c r="N97" s="39"/>
      <c r="O97" s="39"/>
      <c r="P97" s="39"/>
      <c r="Q97" s="39"/>
      <c r="R97" s="39"/>
      <c r="S97" s="40"/>
      <c r="T97" s="41">
        <f t="shared" si="31"/>
        <v>40000</v>
      </c>
      <c r="U97" s="45" t="s">
        <v>49</v>
      </c>
      <c r="V97" s="253" t="s">
        <v>234</v>
      </c>
      <c r="W97" s="42" t="s">
        <v>187</v>
      </c>
      <c r="X97" s="46"/>
    </row>
    <row r="98" spans="1:24" x14ac:dyDescent="0.35">
      <c r="A98" s="7"/>
      <c r="B98" s="36"/>
      <c r="C98" s="240">
        <v>5</v>
      </c>
      <c r="D98" s="37" t="s">
        <v>53</v>
      </c>
      <c r="E98" s="37" t="s">
        <v>24</v>
      </c>
      <c r="F98" s="38" t="s">
        <v>179</v>
      </c>
      <c r="G98" s="37" t="s">
        <v>16</v>
      </c>
      <c r="H98" s="39">
        <v>157000</v>
      </c>
      <c r="I98" s="40"/>
      <c r="J98" s="54"/>
      <c r="K98" s="39"/>
      <c r="L98" s="39">
        <v>0</v>
      </c>
      <c r="M98" s="39">
        <v>0</v>
      </c>
      <c r="N98" s="39">
        <v>14000</v>
      </c>
      <c r="O98" s="39">
        <v>14000</v>
      </c>
      <c r="P98" s="39">
        <v>14000</v>
      </c>
      <c r="Q98" s="39">
        <v>14000</v>
      </c>
      <c r="R98" s="39">
        <v>14000</v>
      </c>
      <c r="S98" s="40"/>
      <c r="T98" s="41">
        <f t="shared" si="31"/>
        <v>70000</v>
      </c>
      <c r="U98" s="45" t="s">
        <v>49</v>
      </c>
      <c r="V98" s="256" t="s">
        <v>254</v>
      </c>
      <c r="W98" s="42" t="s">
        <v>76</v>
      </c>
      <c r="X98" s="46"/>
    </row>
    <row r="99" spans="1:24" x14ac:dyDescent="0.35">
      <c r="A99" s="7"/>
      <c r="B99" s="36"/>
      <c r="C99" s="240">
        <v>6</v>
      </c>
      <c r="D99" s="37" t="s">
        <v>180</v>
      </c>
      <c r="E99" s="37" t="s">
        <v>181</v>
      </c>
      <c r="F99" s="38" t="s">
        <v>179</v>
      </c>
      <c r="G99" s="37" t="s">
        <v>185</v>
      </c>
      <c r="H99" s="39">
        <v>7500000</v>
      </c>
      <c r="I99" s="40"/>
      <c r="J99" s="54"/>
      <c r="K99" s="39"/>
      <c r="L99" s="39">
        <v>1500000</v>
      </c>
      <c r="M99" s="39">
        <v>3000000</v>
      </c>
      <c r="N99" s="39">
        <v>3000000</v>
      </c>
      <c r="O99" s="39"/>
      <c r="P99" s="39"/>
      <c r="Q99" s="39"/>
      <c r="R99" s="39"/>
      <c r="S99" s="40"/>
      <c r="T99" s="41">
        <f t="shared" si="31"/>
        <v>7500000</v>
      </c>
      <c r="U99" s="45" t="s">
        <v>190</v>
      </c>
      <c r="V99" s="253" t="s">
        <v>242</v>
      </c>
      <c r="W99" s="42" t="s">
        <v>191</v>
      </c>
      <c r="X99" s="46" t="s">
        <v>21</v>
      </c>
    </row>
    <row r="100" spans="1:24" x14ac:dyDescent="0.35">
      <c r="A100" s="7"/>
      <c r="B100" s="36"/>
      <c r="C100" s="240">
        <v>7</v>
      </c>
      <c r="D100" s="37" t="s">
        <v>199</v>
      </c>
      <c r="E100" s="37" t="s">
        <v>197</v>
      </c>
      <c r="F100" s="38" t="s">
        <v>179</v>
      </c>
      <c r="G100" s="37" t="s">
        <v>200</v>
      </c>
      <c r="H100" s="39">
        <v>185000</v>
      </c>
      <c r="I100" s="40"/>
      <c r="J100" s="54"/>
      <c r="K100" s="39"/>
      <c r="L100" s="39">
        <v>185000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40">
        <v>0</v>
      </c>
      <c r="T100" s="41">
        <f t="shared" si="31"/>
        <v>185000</v>
      </c>
      <c r="U100" s="45" t="s">
        <v>14</v>
      </c>
      <c r="V100" s="45" t="s">
        <v>255</v>
      </c>
      <c r="W100" s="42" t="s">
        <v>195</v>
      </c>
      <c r="X100" s="46"/>
    </row>
    <row r="101" spans="1:24" x14ac:dyDescent="0.35">
      <c r="A101" s="7"/>
      <c r="B101" s="36"/>
      <c r="C101" s="240">
        <v>8</v>
      </c>
      <c r="D101" s="37" t="s">
        <v>173</v>
      </c>
      <c r="E101" s="37"/>
      <c r="F101" s="38" t="s">
        <v>183</v>
      </c>
      <c r="G101" s="37" t="s">
        <v>185</v>
      </c>
      <c r="H101" s="39">
        <v>200000</v>
      </c>
      <c r="I101" s="40"/>
      <c r="J101" s="54"/>
      <c r="K101" s="39"/>
      <c r="L101" s="39">
        <v>25000</v>
      </c>
      <c r="M101" s="39">
        <v>25000</v>
      </c>
      <c r="N101" s="39">
        <v>25000</v>
      </c>
      <c r="O101" s="39">
        <v>25000</v>
      </c>
      <c r="P101" s="39">
        <v>25000</v>
      </c>
      <c r="Q101" s="39">
        <v>25000</v>
      </c>
      <c r="R101" s="39">
        <v>25000</v>
      </c>
      <c r="S101" s="40">
        <v>25000</v>
      </c>
      <c r="T101" s="41">
        <f t="shared" si="31"/>
        <v>200000</v>
      </c>
      <c r="U101" s="45" t="s">
        <v>188</v>
      </c>
      <c r="V101" s="253" t="s">
        <v>234</v>
      </c>
      <c r="W101" s="42" t="s">
        <v>135</v>
      </c>
      <c r="X101" s="46"/>
    </row>
    <row r="102" spans="1:24" x14ac:dyDescent="0.35">
      <c r="A102" s="7"/>
      <c r="B102" s="36"/>
      <c r="C102" s="240">
        <v>9</v>
      </c>
      <c r="D102" s="37" t="s">
        <v>182</v>
      </c>
      <c r="E102" s="37"/>
      <c r="F102" s="38" t="s">
        <v>184</v>
      </c>
      <c r="G102" s="37" t="s">
        <v>185</v>
      </c>
      <c r="H102" s="270">
        <v>250000</v>
      </c>
      <c r="I102" s="40"/>
      <c r="J102" s="54"/>
      <c r="K102" s="39"/>
      <c r="L102" s="39"/>
      <c r="M102" s="39"/>
      <c r="N102" s="39"/>
      <c r="O102" s="39">
        <v>250000</v>
      </c>
      <c r="P102" s="39"/>
      <c r="Q102" s="39"/>
      <c r="R102" s="39"/>
      <c r="S102" s="40"/>
      <c r="T102" s="41">
        <f t="shared" si="31"/>
        <v>250000</v>
      </c>
      <c r="U102" s="45" t="s">
        <v>49</v>
      </c>
      <c r="V102" s="253"/>
      <c r="W102" s="42" t="s">
        <v>189</v>
      </c>
      <c r="X102" s="46"/>
    </row>
    <row r="103" spans="1:24" x14ac:dyDescent="0.35">
      <c r="A103" s="7"/>
      <c r="B103" s="36"/>
      <c r="C103" s="240"/>
      <c r="D103" s="47" t="s">
        <v>33</v>
      </c>
      <c r="E103" s="37"/>
      <c r="F103" s="38"/>
      <c r="G103" s="37"/>
      <c r="H103" s="49">
        <f t="shared" ref="H103:T103" si="32">SUM(H94:H102)</f>
        <v>11632000</v>
      </c>
      <c r="I103" s="51">
        <f t="shared" si="32"/>
        <v>0</v>
      </c>
      <c r="J103" s="55">
        <f t="shared" si="32"/>
        <v>0</v>
      </c>
      <c r="K103" s="48">
        <f t="shared" si="32"/>
        <v>0</v>
      </c>
      <c r="L103" s="48">
        <f t="shared" si="32"/>
        <v>5050000</v>
      </c>
      <c r="M103" s="48">
        <f t="shared" si="32"/>
        <v>3025000</v>
      </c>
      <c r="N103" s="48">
        <f t="shared" si="32"/>
        <v>3039000</v>
      </c>
      <c r="O103" s="48">
        <f t="shared" si="32"/>
        <v>289000</v>
      </c>
      <c r="P103" s="48">
        <f t="shared" si="32"/>
        <v>39000</v>
      </c>
      <c r="Q103" s="48">
        <f t="shared" si="32"/>
        <v>39000</v>
      </c>
      <c r="R103" s="48">
        <f t="shared" si="32"/>
        <v>39000</v>
      </c>
      <c r="S103" s="51">
        <f t="shared" si="32"/>
        <v>25000</v>
      </c>
      <c r="T103" s="52">
        <f t="shared" si="32"/>
        <v>11545000</v>
      </c>
      <c r="U103" s="45"/>
      <c r="V103" s="253"/>
      <c r="W103" s="42"/>
    </row>
    <row r="104" spans="1:24" ht="24" thickBot="1" x14ac:dyDescent="0.4">
      <c r="A104" s="7"/>
      <c r="B104" s="116"/>
      <c r="C104" s="241"/>
      <c r="D104" s="58"/>
      <c r="E104" s="58"/>
      <c r="F104" s="100"/>
      <c r="G104" s="58"/>
      <c r="H104" s="117"/>
      <c r="I104" s="102"/>
      <c r="J104" s="103"/>
      <c r="K104" s="104"/>
      <c r="L104" s="104"/>
      <c r="M104" s="104"/>
      <c r="N104" s="104"/>
      <c r="O104" s="104"/>
      <c r="P104" s="104"/>
      <c r="Q104" s="104"/>
      <c r="R104" s="104"/>
      <c r="S104" s="117"/>
      <c r="T104" s="118"/>
      <c r="U104" s="66"/>
      <c r="V104" s="254"/>
      <c r="W104" s="67"/>
    </row>
    <row r="105" spans="1:24" ht="24.75" thickTop="1" thickBot="1" x14ac:dyDescent="0.4">
      <c r="C105" s="243"/>
      <c r="D105" s="74"/>
      <c r="E105" s="74"/>
      <c r="F105" s="76"/>
      <c r="G105" s="74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74"/>
      <c r="V105" s="74"/>
      <c r="W105" s="74"/>
    </row>
    <row r="106" spans="1:24" ht="28.9" customHeight="1" thickTop="1" thickBot="1" x14ac:dyDescent="0.4">
      <c r="B106" s="119"/>
      <c r="C106" s="248"/>
      <c r="D106" s="121" t="s">
        <v>32</v>
      </c>
      <c r="E106" s="120"/>
      <c r="F106" s="122"/>
      <c r="G106" s="120"/>
      <c r="H106" s="123">
        <f t="shared" ref="H106:T106" si="33">SUM(H14+H20+H32+H39+H54+H60+H69+H78+H91+H103)</f>
        <v>52250888</v>
      </c>
      <c r="I106" s="124">
        <f t="shared" si="33"/>
        <v>147000</v>
      </c>
      <c r="J106" s="125">
        <f t="shared" si="33"/>
        <v>0</v>
      </c>
      <c r="K106" s="123">
        <f t="shared" si="33"/>
        <v>0</v>
      </c>
      <c r="L106" s="123">
        <f t="shared" si="33"/>
        <v>19231568</v>
      </c>
      <c r="M106" s="123">
        <f t="shared" si="33"/>
        <v>4382000</v>
      </c>
      <c r="N106" s="123">
        <f t="shared" si="33"/>
        <v>6460000</v>
      </c>
      <c r="O106" s="123">
        <f t="shared" si="33"/>
        <v>1492500</v>
      </c>
      <c r="P106" s="123">
        <f t="shared" si="33"/>
        <v>1085000</v>
      </c>
      <c r="Q106" s="123">
        <f t="shared" si="33"/>
        <v>742000</v>
      </c>
      <c r="R106" s="123">
        <f t="shared" si="33"/>
        <v>792000</v>
      </c>
      <c r="S106" s="124">
        <f t="shared" si="33"/>
        <v>744000</v>
      </c>
      <c r="T106" s="126">
        <f t="shared" si="33"/>
        <v>34929068</v>
      </c>
      <c r="U106" s="127"/>
      <c r="V106" s="127"/>
      <c r="W106" s="128">
        <v>44586</v>
      </c>
    </row>
    <row r="107" spans="1:24" ht="8.65" customHeight="1" thickTop="1" x14ac:dyDescent="0.35">
      <c r="W107" s="70"/>
    </row>
    <row r="109" spans="1:24" ht="24.4" hidden="1" customHeight="1" thickTop="1" thickBot="1" x14ac:dyDescent="0.4">
      <c r="D109" s="312" t="s">
        <v>166</v>
      </c>
      <c r="E109" s="313"/>
      <c r="F109" s="313"/>
      <c r="G109" s="313"/>
      <c r="H109" s="313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  <c r="S109" s="313"/>
      <c r="T109" s="313"/>
      <c r="U109" s="313"/>
      <c r="V109" s="313"/>
      <c r="W109" s="314"/>
      <c r="X109" s="130"/>
    </row>
    <row r="110" spans="1:24" ht="36" hidden="1" customHeight="1" thickBot="1" x14ac:dyDescent="0.4">
      <c r="D110" s="131"/>
      <c r="E110" s="132"/>
      <c r="F110" s="132"/>
      <c r="G110" s="132"/>
      <c r="H110" s="132"/>
      <c r="I110" s="133"/>
      <c r="J110" s="8" t="s">
        <v>77</v>
      </c>
      <c r="K110" s="134" t="s">
        <v>78</v>
      </c>
      <c r="L110" s="134" t="s">
        <v>79</v>
      </c>
      <c r="M110" s="134" t="s">
        <v>80</v>
      </c>
      <c r="N110" s="134" t="s">
        <v>81</v>
      </c>
      <c r="O110" s="134" t="s">
        <v>82</v>
      </c>
      <c r="P110" s="134" t="s">
        <v>83</v>
      </c>
      <c r="Q110" s="134" t="s">
        <v>84</v>
      </c>
      <c r="R110" s="134" t="s">
        <v>85</v>
      </c>
      <c r="S110" s="135" t="s">
        <v>86</v>
      </c>
      <c r="T110" s="136" t="s">
        <v>168</v>
      </c>
      <c r="U110" s="137"/>
      <c r="V110" s="137"/>
      <c r="W110" s="138" t="s">
        <v>15</v>
      </c>
    </row>
    <row r="111" spans="1:24" hidden="1" x14ac:dyDescent="0.35">
      <c r="C111" s="249"/>
      <c r="D111" s="139" t="s">
        <v>91</v>
      </c>
      <c r="E111" s="15"/>
      <c r="F111" s="140"/>
      <c r="G111" s="15"/>
      <c r="H111" s="39"/>
      <c r="I111" s="141"/>
      <c r="J111" s="20"/>
      <c r="K111" s="39"/>
      <c r="L111" s="39">
        <f>L36+L49+L51+(L48*0.5)+L47+L63+L10</f>
        <v>439000</v>
      </c>
      <c r="M111" s="39">
        <f>SUM(M36+M50+M51+M53++M67+M68)</f>
        <v>301500</v>
      </c>
      <c r="N111" s="39">
        <f>SUM(N36+(N26*0.05)+N49)</f>
        <v>101500</v>
      </c>
      <c r="O111" s="39">
        <f>SUM(O36+O27+O50+O18)</f>
        <v>716500</v>
      </c>
      <c r="P111" s="39">
        <f>SUM(P36+P27+P49)</f>
        <v>89000</v>
      </c>
      <c r="Q111" s="39">
        <f>SUM(Q36+Q27)</f>
        <v>89000</v>
      </c>
      <c r="R111" s="39">
        <f>SUM(R36+R27+R49+R52+R68)</f>
        <v>139000</v>
      </c>
      <c r="S111" s="40">
        <f>SUM(S36+S27)</f>
        <v>89000</v>
      </c>
      <c r="T111" s="142">
        <f t="shared" ref="T111:T143" si="34">SUM(J111:S111)</f>
        <v>1964500</v>
      </c>
      <c r="U111" s="143"/>
      <c r="V111" s="251"/>
      <c r="W111" s="144"/>
    </row>
    <row r="112" spans="1:24" hidden="1" x14ac:dyDescent="0.35">
      <c r="C112" s="249"/>
      <c r="D112" s="145" t="s">
        <v>92</v>
      </c>
      <c r="E112" s="37"/>
      <c r="F112" s="146"/>
      <c r="G112" s="37"/>
      <c r="H112" s="39" t="s">
        <v>21</v>
      </c>
      <c r="I112" s="40"/>
      <c r="J112" s="54"/>
      <c r="K112" s="39"/>
      <c r="L112" s="39" t="e">
        <f>SUM(#REF!)</f>
        <v>#REF!</v>
      </c>
      <c r="M112" s="39"/>
      <c r="N112" s="39"/>
      <c r="O112" s="39"/>
      <c r="P112" s="39"/>
      <c r="Q112" s="39"/>
      <c r="R112" s="39">
        <f>SUM(R28+R29)</f>
        <v>100000</v>
      </c>
      <c r="S112" s="40">
        <f>SUM(S31)</f>
        <v>100000</v>
      </c>
      <c r="T112" s="147" t="e">
        <f t="shared" si="34"/>
        <v>#REF!</v>
      </c>
      <c r="U112" s="45"/>
      <c r="V112" s="253"/>
      <c r="W112" s="42"/>
      <c r="X112" s="1" t="s">
        <v>21</v>
      </c>
    </row>
    <row r="113" spans="2:23" hidden="1" x14ac:dyDescent="0.35">
      <c r="B113" s="68" t="s">
        <v>21</v>
      </c>
      <c r="C113" s="249"/>
      <c r="D113" s="145" t="s">
        <v>93</v>
      </c>
      <c r="E113" s="37"/>
      <c r="F113" s="146"/>
      <c r="G113" s="37"/>
      <c r="H113" s="39"/>
      <c r="I113" s="40"/>
      <c r="J113" s="54"/>
      <c r="K113" s="39"/>
      <c r="L113" s="39">
        <f>SUM(L97)</f>
        <v>40000</v>
      </c>
      <c r="M113" s="39"/>
      <c r="N113" s="39"/>
      <c r="O113" s="39"/>
      <c r="P113" s="39"/>
      <c r="Q113" s="39"/>
      <c r="R113" s="39"/>
      <c r="S113" s="40"/>
      <c r="T113" s="147">
        <f t="shared" si="34"/>
        <v>40000</v>
      </c>
      <c r="U113" s="45"/>
      <c r="V113" s="253"/>
      <c r="W113" s="42"/>
    </row>
    <row r="114" spans="2:23" hidden="1" x14ac:dyDescent="0.35">
      <c r="C114" s="249"/>
      <c r="D114" s="145" t="s">
        <v>94</v>
      </c>
      <c r="E114" s="37"/>
      <c r="F114" s="146"/>
      <c r="G114" s="37"/>
      <c r="H114" s="39"/>
      <c r="I114" s="40"/>
      <c r="J114" s="54"/>
      <c r="K114" s="39"/>
      <c r="L114" s="39"/>
      <c r="M114" s="39">
        <f t="shared" ref="M114:S114" si="35">SUM(+M86)</f>
        <v>0</v>
      </c>
      <c r="N114" s="39">
        <f t="shared" si="35"/>
        <v>0</v>
      </c>
      <c r="O114" s="39">
        <f t="shared" si="35"/>
        <v>0</v>
      </c>
      <c r="P114" s="39">
        <f t="shared" si="35"/>
        <v>0</v>
      </c>
      <c r="Q114" s="39">
        <f t="shared" si="35"/>
        <v>0</v>
      </c>
      <c r="R114" s="39">
        <f t="shared" si="35"/>
        <v>0</v>
      </c>
      <c r="S114" s="40">
        <f t="shared" si="35"/>
        <v>0</v>
      </c>
      <c r="T114" s="147">
        <f t="shared" si="34"/>
        <v>0</v>
      </c>
      <c r="U114" s="45"/>
      <c r="V114" s="253"/>
      <c r="W114" s="42"/>
    </row>
    <row r="115" spans="2:23" hidden="1" x14ac:dyDescent="0.35">
      <c r="C115" s="249"/>
      <c r="D115" s="145" t="s">
        <v>118</v>
      </c>
      <c r="E115" s="37"/>
      <c r="F115" s="146"/>
      <c r="G115" s="37"/>
      <c r="H115" s="39"/>
      <c r="I115" s="40"/>
      <c r="J115" s="54"/>
      <c r="K115" s="39"/>
      <c r="L115" s="39"/>
      <c r="M115" s="39"/>
      <c r="N115" s="39"/>
      <c r="O115" s="39"/>
      <c r="P115" s="39"/>
      <c r="Q115" s="39"/>
      <c r="R115" s="39"/>
      <c r="S115" s="40"/>
      <c r="T115" s="147">
        <f t="shared" si="34"/>
        <v>0</v>
      </c>
      <c r="U115" s="45"/>
      <c r="V115" s="253"/>
      <c r="W115" s="42"/>
    </row>
    <row r="116" spans="2:23" hidden="1" x14ac:dyDescent="0.35">
      <c r="C116" s="249"/>
      <c r="D116" s="145" t="s">
        <v>95</v>
      </c>
      <c r="E116" s="37"/>
      <c r="F116" s="146"/>
      <c r="G116" s="37"/>
      <c r="H116" s="39"/>
      <c r="I116" s="40"/>
      <c r="J116" s="54"/>
      <c r="K116" s="39"/>
      <c r="L116" s="39"/>
      <c r="M116" s="39"/>
      <c r="N116" s="39"/>
      <c r="O116" s="39"/>
      <c r="P116" s="39"/>
      <c r="Q116" s="39"/>
      <c r="R116" s="39"/>
      <c r="S116" s="40"/>
      <c r="T116" s="147">
        <f t="shared" si="34"/>
        <v>0</v>
      </c>
      <c r="U116" s="45"/>
      <c r="V116" s="253"/>
      <c r="W116" s="42"/>
    </row>
    <row r="117" spans="2:23" hidden="1" x14ac:dyDescent="0.35">
      <c r="C117" s="249"/>
      <c r="D117" s="145" t="s">
        <v>96</v>
      </c>
      <c r="E117" s="37"/>
      <c r="F117" s="146"/>
      <c r="G117" s="37"/>
      <c r="H117" s="39"/>
      <c r="I117" s="40"/>
      <c r="J117" s="54"/>
      <c r="K117" s="39"/>
      <c r="L117" s="39">
        <f>SUM(L17+L23)</f>
        <v>600000</v>
      </c>
      <c r="M117" s="39"/>
      <c r="N117" s="39"/>
      <c r="O117" s="39"/>
      <c r="P117" s="39"/>
      <c r="Q117" s="39"/>
      <c r="R117" s="39"/>
      <c r="S117" s="40"/>
      <c r="T117" s="147">
        <f t="shared" si="34"/>
        <v>600000</v>
      </c>
      <c r="U117" s="45"/>
      <c r="V117" s="253"/>
      <c r="W117" s="42"/>
    </row>
    <row r="118" spans="2:23" hidden="1" x14ac:dyDescent="0.35">
      <c r="C118" s="249"/>
      <c r="D118" s="145" t="s">
        <v>97</v>
      </c>
      <c r="E118" s="37"/>
      <c r="F118" s="146"/>
      <c r="G118" s="37"/>
      <c r="H118" s="39"/>
      <c r="I118" s="40"/>
      <c r="J118" s="54"/>
      <c r="K118" s="39"/>
      <c r="L118" s="39"/>
      <c r="M118" s="39"/>
      <c r="N118" s="39"/>
      <c r="O118" s="39"/>
      <c r="P118" s="39"/>
      <c r="Q118" s="39"/>
      <c r="R118" s="39"/>
      <c r="S118" s="40"/>
      <c r="T118" s="147">
        <f t="shared" si="34"/>
        <v>0</v>
      </c>
      <c r="U118" s="45"/>
      <c r="V118" s="253"/>
      <c r="W118" s="42"/>
    </row>
    <row r="119" spans="2:23" hidden="1" x14ac:dyDescent="0.35">
      <c r="C119" s="249"/>
      <c r="D119" s="145" t="s">
        <v>98</v>
      </c>
      <c r="E119" s="37"/>
      <c r="F119" s="146"/>
      <c r="G119" s="37"/>
      <c r="H119" s="39"/>
      <c r="I119" s="40"/>
      <c r="J119" s="54"/>
      <c r="K119" s="39"/>
      <c r="L119" s="39"/>
      <c r="M119" s="39"/>
      <c r="N119" s="39"/>
      <c r="O119" s="39">
        <f>SUM(O102)</f>
        <v>250000</v>
      </c>
      <c r="P119" s="39"/>
      <c r="Q119" s="39"/>
      <c r="R119" s="39"/>
      <c r="S119" s="40"/>
      <c r="T119" s="147">
        <f t="shared" si="34"/>
        <v>250000</v>
      </c>
      <c r="U119" s="45"/>
      <c r="V119" s="253"/>
      <c r="W119" s="42"/>
    </row>
    <row r="120" spans="2:23" hidden="1" x14ac:dyDescent="0.35">
      <c r="C120" s="249"/>
      <c r="D120" s="145" t="s">
        <v>99</v>
      </c>
      <c r="E120" s="37"/>
      <c r="F120" s="146"/>
      <c r="G120" s="37"/>
      <c r="H120" s="39"/>
      <c r="I120" s="40"/>
      <c r="J120" s="54"/>
      <c r="K120" s="39"/>
      <c r="L120" s="39">
        <f>L38</f>
        <v>150000</v>
      </c>
      <c r="M120" s="39">
        <f>SUM(M25)</f>
        <v>42500</v>
      </c>
      <c r="N120" s="39">
        <f>SUM(N25)</f>
        <v>0</v>
      </c>
      <c r="O120" s="39"/>
      <c r="P120" s="39"/>
      <c r="Q120" s="39"/>
      <c r="R120" s="39"/>
      <c r="S120" s="40">
        <f>SUM(S30)</f>
        <v>500000</v>
      </c>
      <c r="T120" s="147">
        <f t="shared" si="34"/>
        <v>692500</v>
      </c>
      <c r="U120" s="45"/>
      <c r="V120" s="253"/>
      <c r="W120" s="42"/>
    </row>
    <row r="121" spans="2:23" hidden="1" x14ac:dyDescent="0.35">
      <c r="B121" s="68" t="s">
        <v>21</v>
      </c>
      <c r="C121" s="249"/>
      <c r="D121" s="145" t="s">
        <v>100</v>
      </c>
      <c r="E121" s="37"/>
      <c r="F121" s="146"/>
      <c r="G121" s="37"/>
      <c r="H121" s="39"/>
      <c r="I121" s="40"/>
      <c r="J121" s="54"/>
      <c r="K121" s="39"/>
      <c r="L121" s="39"/>
      <c r="M121" s="39"/>
      <c r="N121" s="39"/>
      <c r="O121" s="39"/>
      <c r="P121" s="39"/>
      <c r="Q121" s="39"/>
      <c r="R121" s="39"/>
      <c r="S121" s="40"/>
      <c r="T121" s="147">
        <f t="shared" si="34"/>
        <v>0</v>
      </c>
      <c r="U121" s="45"/>
      <c r="V121" s="253"/>
      <c r="W121" s="42"/>
    </row>
    <row r="122" spans="2:23" hidden="1" x14ac:dyDescent="0.35">
      <c r="C122" s="249"/>
      <c r="D122" s="145" t="s">
        <v>101</v>
      </c>
      <c r="E122" s="37"/>
      <c r="F122" s="146"/>
      <c r="G122" s="37"/>
      <c r="H122" s="39"/>
      <c r="I122" s="40"/>
      <c r="J122" s="54"/>
      <c r="K122" s="39"/>
      <c r="L122" s="39"/>
      <c r="M122" s="39"/>
      <c r="N122" s="39"/>
      <c r="O122" s="39"/>
      <c r="P122" s="39"/>
      <c r="Q122" s="39"/>
      <c r="R122" s="39"/>
      <c r="S122" s="40"/>
      <c r="T122" s="147">
        <f t="shared" si="34"/>
        <v>0</v>
      </c>
      <c r="U122" s="45"/>
      <c r="V122" s="253"/>
      <c r="W122" s="42"/>
    </row>
    <row r="123" spans="2:23" hidden="1" x14ac:dyDescent="0.35">
      <c r="C123" s="249"/>
      <c r="D123" s="145" t="s">
        <v>102</v>
      </c>
      <c r="E123" s="37"/>
      <c r="F123" s="146"/>
      <c r="G123" s="37"/>
      <c r="H123" s="39"/>
      <c r="I123" s="40"/>
      <c r="J123" s="54"/>
      <c r="K123" s="39"/>
      <c r="L123" s="39"/>
      <c r="M123" s="39"/>
      <c r="N123" s="39"/>
      <c r="O123" s="39"/>
      <c r="P123" s="39"/>
      <c r="Q123" s="39"/>
      <c r="R123" s="39"/>
      <c r="S123" s="40"/>
      <c r="T123" s="147">
        <f t="shared" si="34"/>
        <v>0</v>
      </c>
      <c r="U123" s="45"/>
      <c r="V123" s="253"/>
      <c r="W123" s="42"/>
    </row>
    <row r="124" spans="2:23" hidden="1" x14ac:dyDescent="0.35">
      <c r="C124" s="249"/>
      <c r="D124" s="145" t="s">
        <v>103</v>
      </c>
      <c r="E124" s="37"/>
      <c r="F124" s="146"/>
      <c r="G124" s="37"/>
      <c r="H124" s="39"/>
      <c r="I124" s="40"/>
      <c r="J124" s="54"/>
      <c r="K124" s="39"/>
      <c r="L124" s="39"/>
      <c r="M124" s="39"/>
      <c r="N124" s="39"/>
      <c r="O124" s="39"/>
      <c r="P124" s="39"/>
      <c r="Q124" s="39"/>
      <c r="R124" s="39"/>
      <c r="S124" s="40"/>
      <c r="T124" s="147">
        <f t="shared" si="34"/>
        <v>0</v>
      </c>
      <c r="U124" s="45"/>
      <c r="V124" s="253"/>
      <c r="W124" s="42"/>
    </row>
    <row r="125" spans="2:23" hidden="1" x14ac:dyDescent="0.35">
      <c r="C125" s="249"/>
      <c r="D125" s="145" t="s">
        <v>104</v>
      </c>
      <c r="E125" s="37"/>
      <c r="F125" s="146"/>
      <c r="G125" s="37"/>
      <c r="H125" s="39"/>
      <c r="I125" s="40"/>
      <c r="J125" s="54"/>
      <c r="K125" s="39"/>
      <c r="L125" s="39"/>
      <c r="M125" s="39"/>
      <c r="N125" s="39"/>
      <c r="O125" s="39"/>
      <c r="P125" s="39"/>
      <c r="Q125" s="39"/>
      <c r="R125" s="39"/>
      <c r="S125" s="40"/>
      <c r="T125" s="147">
        <f t="shared" si="34"/>
        <v>0</v>
      </c>
      <c r="U125" s="45"/>
      <c r="V125" s="253"/>
      <c r="W125" s="42"/>
    </row>
    <row r="126" spans="2:23" hidden="1" x14ac:dyDescent="0.35">
      <c r="C126" s="249"/>
      <c r="D126" s="145" t="s">
        <v>120</v>
      </c>
      <c r="E126" s="37"/>
      <c r="F126" s="146"/>
      <c r="G126" s="37"/>
      <c r="H126" s="39"/>
      <c r="I126" s="40"/>
      <c r="J126" s="54"/>
      <c r="K126" s="39"/>
      <c r="L126" s="39">
        <f>SUM(L94+L96)</f>
        <v>2300000</v>
      </c>
      <c r="M126" s="39"/>
      <c r="N126" s="39"/>
      <c r="O126" s="39"/>
      <c r="P126" s="39"/>
      <c r="Q126" s="39"/>
      <c r="R126" s="39"/>
      <c r="S126" s="40"/>
      <c r="T126" s="147">
        <f t="shared" si="34"/>
        <v>2300000</v>
      </c>
      <c r="U126" s="45"/>
      <c r="V126" s="253"/>
      <c r="W126" s="42"/>
    </row>
    <row r="127" spans="2:23" hidden="1" x14ac:dyDescent="0.35">
      <c r="C127" s="249"/>
      <c r="D127" s="145" t="s">
        <v>105</v>
      </c>
      <c r="E127" s="37"/>
      <c r="F127" s="146"/>
      <c r="G127" s="37"/>
      <c r="H127" s="39"/>
      <c r="I127" s="40"/>
      <c r="J127" s="54"/>
      <c r="K127" s="39"/>
      <c r="L127" s="39"/>
      <c r="M127" s="39">
        <f>SUM(+M96)</f>
        <v>0</v>
      </c>
      <c r="N127" s="39">
        <f>SUM(+N99)</f>
        <v>3000000</v>
      </c>
      <c r="O127" s="39"/>
      <c r="P127" s="39"/>
      <c r="Q127" s="39"/>
      <c r="R127" s="39"/>
      <c r="S127" s="40"/>
      <c r="T127" s="147">
        <f t="shared" si="34"/>
        <v>3000000</v>
      </c>
      <c r="U127" s="45"/>
      <c r="V127" s="253"/>
      <c r="W127" s="42"/>
    </row>
    <row r="128" spans="2:23" hidden="1" x14ac:dyDescent="0.35">
      <c r="C128" s="249"/>
      <c r="D128" s="145" t="s">
        <v>119</v>
      </c>
      <c r="E128" s="37"/>
      <c r="F128" s="146"/>
      <c r="G128" s="37"/>
      <c r="H128" s="39"/>
      <c r="I128" s="40"/>
      <c r="J128" s="54"/>
      <c r="K128" s="39"/>
      <c r="L128" s="39">
        <f>SUM(L72)</f>
        <v>200000</v>
      </c>
      <c r="M128" s="39">
        <f>SUM(+M74)</f>
        <v>28000</v>
      </c>
      <c r="N128" s="39"/>
      <c r="O128" s="39"/>
      <c r="P128" s="39"/>
      <c r="Q128" s="39"/>
      <c r="R128" s="39"/>
      <c r="S128" s="40"/>
      <c r="T128" s="147">
        <f t="shared" si="34"/>
        <v>228000</v>
      </c>
      <c r="U128" s="45"/>
      <c r="V128" s="253"/>
      <c r="W128" s="42"/>
    </row>
    <row r="129" spans="2:23" hidden="1" x14ac:dyDescent="0.35">
      <c r="C129" s="249"/>
      <c r="D129" s="145" t="s">
        <v>106</v>
      </c>
      <c r="E129" s="37"/>
      <c r="F129" s="146"/>
      <c r="G129" s="37"/>
      <c r="H129" s="39"/>
      <c r="I129" s="40"/>
      <c r="J129" s="54"/>
      <c r="K129" s="39"/>
      <c r="L129" s="39"/>
      <c r="M129" s="39">
        <v>700000</v>
      </c>
      <c r="N129" s="39">
        <v>700000</v>
      </c>
      <c r="O129" s="39">
        <v>700000</v>
      </c>
      <c r="P129" s="39">
        <v>700000</v>
      </c>
      <c r="Q129" s="39">
        <v>700000</v>
      </c>
      <c r="R129" s="39">
        <v>700000</v>
      </c>
      <c r="S129" s="40">
        <v>700000</v>
      </c>
      <c r="T129" s="147">
        <f t="shared" si="34"/>
        <v>4900000</v>
      </c>
      <c r="U129" s="45"/>
      <c r="V129" s="253"/>
      <c r="W129" s="42" t="s">
        <v>21</v>
      </c>
    </row>
    <row r="130" spans="2:23" hidden="1" x14ac:dyDescent="0.35">
      <c r="C130" s="249"/>
      <c r="D130" s="145" t="s">
        <v>107</v>
      </c>
      <c r="E130" s="37"/>
      <c r="F130" s="146"/>
      <c r="G130" s="37"/>
      <c r="H130" s="39"/>
      <c r="I130" s="40"/>
      <c r="J130" s="54"/>
      <c r="K130" s="39"/>
      <c r="L130" s="39">
        <v>20000</v>
      </c>
      <c r="M130" s="39">
        <v>20000</v>
      </c>
      <c r="N130" s="39">
        <v>20000</v>
      </c>
      <c r="O130" s="39">
        <v>20000</v>
      </c>
      <c r="P130" s="39">
        <v>20000</v>
      </c>
      <c r="Q130" s="39">
        <v>20000</v>
      </c>
      <c r="R130" s="39">
        <v>20000</v>
      </c>
      <c r="S130" s="40">
        <v>20000</v>
      </c>
      <c r="T130" s="147">
        <f t="shared" si="34"/>
        <v>160000</v>
      </c>
      <c r="U130" s="45"/>
      <c r="V130" s="253"/>
      <c r="W130" s="42"/>
    </row>
    <row r="131" spans="2:23" hidden="1" x14ac:dyDescent="0.35">
      <c r="C131" s="249"/>
      <c r="D131" s="145" t="s">
        <v>108</v>
      </c>
      <c r="E131" s="37"/>
      <c r="F131" s="146"/>
      <c r="G131" s="37"/>
      <c r="H131" s="39"/>
      <c r="I131" s="40"/>
      <c r="J131" s="54"/>
      <c r="K131" s="39"/>
      <c r="L131" s="39">
        <v>1800000</v>
      </c>
      <c r="M131" s="39">
        <v>0</v>
      </c>
      <c r="N131" s="39"/>
      <c r="O131" s="39"/>
      <c r="P131" s="39"/>
      <c r="Q131" s="39"/>
      <c r="R131" s="39"/>
      <c r="S131" s="40"/>
      <c r="T131" s="147">
        <f t="shared" si="34"/>
        <v>1800000</v>
      </c>
      <c r="U131" s="45"/>
      <c r="V131" s="253"/>
      <c r="W131" s="42"/>
    </row>
    <row r="132" spans="2:23" hidden="1" x14ac:dyDescent="0.35">
      <c r="C132" s="249"/>
      <c r="D132" s="236" t="s">
        <v>109</v>
      </c>
      <c r="E132" s="37"/>
      <c r="F132" s="146"/>
      <c r="G132" s="37"/>
      <c r="H132" s="39"/>
      <c r="I132" s="40"/>
      <c r="J132" s="54"/>
      <c r="K132" s="39"/>
      <c r="L132" s="39">
        <v>85000</v>
      </c>
      <c r="M132" s="39">
        <v>85000</v>
      </c>
      <c r="N132" s="39">
        <v>85000</v>
      </c>
      <c r="O132" s="39">
        <v>85000</v>
      </c>
      <c r="P132" s="39">
        <v>85000</v>
      </c>
      <c r="Q132" s="39">
        <v>85000</v>
      </c>
      <c r="R132" s="39">
        <v>85000</v>
      </c>
      <c r="S132" s="40">
        <v>85000</v>
      </c>
      <c r="T132" s="147">
        <f t="shared" si="34"/>
        <v>680000</v>
      </c>
      <c r="U132" s="45"/>
      <c r="V132" s="253"/>
      <c r="W132" s="42"/>
    </row>
    <row r="133" spans="2:23" hidden="1" x14ac:dyDescent="0.35">
      <c r="C133" s="249"/>
      <c r="D133" s="236" t="s">
        <v>110</v>
      </c>
      <c r="E133" s="37"/>
      <c r="F133" s="146"/>
      <c r="G133" s="37"/>
      <c r="H133" s="39"/>
      <c r="I133" s="40"/>
      <c r="J133" s="54"/>
      <c r="K133" s="39"/>
      <c r="L133" s="39"/>
      <c r="M133" s="39"/>
      <c r="N133" s="39"/>
      <c r="O133" s="39"/>
      <c r="P133" s="39"/>
      <c r="Q133" s="39"/>
      <c r="R133" s="39"/>
      <c r="S133" s="40"/>
      <c r="T133" s="147">
        <f t="shared" si="34"/>
        <v>0</v>
      </c>
      <c r="U133" s="45"/>
      <c r="V133" s="253"/>
      <c r="W133" s="42"/>
    </row>
    <row r="134" spans="2:23" hidden="1" x14ac:dyDescent="0.35">
      <c r="C134" s="249"/>
      <c r="D134" s="236" t="s">
        <v>111</v>
      </c>
      <c r="E134" s="37"/>
      <c r="F134" s="146"/>
      <c r="G134" s="37"/>
      <c r="H134" s="39"/>
      <c r="I134" s="40"/>
      <c r="J134" s="54"/>
      <c r="K134" s="39"/>
      <c r="L134" s="39"/>
      <c r="M134" s="39"/>
      <c r="N134" s="39"/>
      <c r="O134" s="39"/>
      <c r="P134" s="39"/>
      <c r="Q134" s="39"/>
      <c r="R134" s="39"/>
      <c r="S134" s="40"/>
      <c r="T134" s="147">
        <f t="shared" si="34"/>
        <v>0</v>
      </c>
      <c r="U134" s="45"/>
      <c r="V134" s="253"/>
      <c r="W134" s="42"/>
    </row>
    <row r="135" spans="2:23" hidden="1" x14ac:dyDescent="0.35">
      <c r="B135" s="68" t="s">
        <v>21</v>
      </c>
      <c r="C135" s="249"/>
      <c r="D135" s="145" t="s">
        <v>112</v>
      </c>
      <c r="E135" s="37"/>
      <c r="F135" s="146"/>
      <c r="G135" s="37"/>
      <c r="H135" s="39"/>
      <c r="I135" s="40"/>
      <c r="J135" s="54"/>
      <c r="K135" s="39"/>
      <c r="L135" s="39"/>
      <c r="M135" s="39"/>
      <c r="N135" s="39"/>
      <c r="O135" s="39"/>
      <c r="P135" s="39"/>
      <c r="Q135" s="39"/>
      <c r="R135" s="39"/>
      <c r="S135" s="40"/>
      <c r="T135" s="147">
        <f t="shared" si="34"/>
        <v>0</v>
      </c>
      <c r="U135" s="45"/>
      <c r="V135" s="253"/>
      <c r="W135" s="42"/>
    </row>
    <row r="136" spans="2:23" hidden="1" x14ac:dyDescent="0.35">
      <c r="C136" s="249"/>
      <c r="D136" s="145" t="s">
        <v>113</v>
      </c>
      <c r="E136" s="37"/>
      <c r="F136" s="146"/>
      <c r="G136" s="37"/>
      <c r="H136" s="39"/>
      <c r="I136" s="40"/>
      <c r="J136" s="54"/>
      <c r="K136" s="39"/>
      <c r="L136" s="39"/>
      <c r="M136" s="39"/>
      <c r="N136" s="39"/>
      <c r="O136" s="39"/>
      <c r="P136" s="39"/>
      <c r="Q136" s="39"/>
      <c r="R136" s="39"/>
      <c r="S136" s="40"/>
      <c r="T136" s="147">
        <f t="shared" si="34"/>
        <v>0</v>
      </c>
      <c r="U136" s="45"/>
      <c r="V136" s="253"/>
      <c r="W136" s="42"/>
    </row>
    <row r="137" spans="2:23" hidden="1" x14ac:dyDescent="0.35">
      <c r="C137" s="249"/>
      <c r="D137" s="145" t="s">
        <v>114</v>
      </c>
      <c r="E137" s="37"/>
      <c r="F137" s="146"/>
      <c r="G137" s="37"/>
      <c r="H137" s="39"/>
      <c r="I137" s="40"/>
      <c r="J137" s="54"/>
      <c r="K137" s="39"/>
      <c r="L137" s="39">
        <f>SUM(L48*0.5)</f>
        <v>15000</v>
      </c>
      <c r="M137" s="39">
        <f>SUM(M98)</f>
        <v>0</v>
      </c>
      <c r="N137" s="39">
        <f>SUM(N98)</f>
        <v>14000</v>
      </c>
      <c r="O137" s="39"/>
      <c r="P137" s="39"/>
      <c r="Q137" s="39"/>
      <c r="R137" s="39"/>
      <c r="S137" s="40"/>
      <c r="T137" s="147">
        <f t="shared" si="34"/>
        <v>29000</v>
      </c>
      <c r="U137" s="45"/>
      <c r="V137" s="253"/>
      <c r="W137" s="42"/>
    </row>
    <row r="138" spans="2:23" hidden="1" x14ac:dyDescent="0.35">
      <c r="C138" s="249"/>
      <c r="D138" s="145" t="s">
        <v>115</v>
      </c>
      <c r="E138" s="37"/>
      <c r="F138" s="146"/>
      <c r="G138" s="37"/>
      <c r="H138" s="39"/>
      <c r="I138" s="40"/>
      <c r="J138" s="54"/>
      <c r="K138" s="39"/>
      <c r="L138" s="39"/>
      <c r="M138" s="39"/>
      <c r="N138" s="39"/>
      <c r="O138" s="39"/>
      <c r="P138" s="39"/>
      <c r="Q138" s="39"/>
      <c r="R138" s="39"/>
      <c r="S138" s="40"/>
      <c r="T138" s="147">
        <f t="shared" si="34"/>
        <v>0</v>
      </c>
      <c r="U138" s="45"/>
      <c r="V138" s="253"/>
      <c r="W138" s="42"/>
    </row>
    <row r="139" spans="2:23" hidden="1" x14ac:dyDescent="0.35">
      <c r="C139" s="249"/>
      <c r="D139" s="145" t="s">
        <v>116</v>
      </c>
      <c r="E139" s="37"/>
      <c r="F139" s="146"/>
      <c r="G139" s="37"/>
      <c r="H139" s="39"/>
      <c r="I139" s="40"/>
      <c r="J139" s="54"/>
      <c r="K139" s="39"/>
      <c r="L139" s="39"/>
      <c r="M139" s="39"/>
      <c r="N139" s="39"/>
      <c r="O139" s="39"/>
      <c r="P139" s="39"/>
      <c r="Q139" s="39"/>
      <c r="R139" s="39"/>
      <c r="S139" s="40"/>
      <c r="T139" s="147">
        <f t="shared" si="34"/>
        <v>0</v>
      </c>
      <c r="U139" s="45"/>
      <c r="V139" s="253"/>
      <c r="W139" s="42"/>
    </row>
    <row r="140" spans="2:23" hidden="1" x14ac:dyDescent="0.35">
      <c r="C140" s="249"/>
      <c r="D140" s="145" t="s">
        <v>122</v>
      </c>
      <c r="E140" s="37"/>
      <c r="F140" s="146"/>
      <c r="G140" s="37"/>
      <c r="H140" s="39"/>
      <c r="I140" s="40"/>
      <c r="J140" s="54"/>
      <c r="K140" s="39">
        <f>SUM(K37)</f>
        <v>0</v>
      </c>
      <c r="L140" s="39"/>
      <c r="M140" s="39"/>
      <c r="N140" s="39"/>
      <c r="O140" s="39"/>
      <c r="P140" s="39"/>
      <c r="Q140" s="39"/>
      <c r="R140" s="39"/>
      <c r="S140" s="40"/>
      <c r="T140" s="147">
        <f t="shared" si="34"/>
        <v>0</v>
      </c>
      <c r="U140" s="45"/>
      <c r="V140" s="253"/>
      <c r="W140" s="42"/>
    </row>
    <row r="141" spans="2:23" hidden="1" x14ac:dyDescent="0.35">
      <c r="C141" s="249"/>
      <c r="D141" s="145" t="s">
        <v>127</v>
      </c>
      <c r="E141" s="37"/>
      <c r="F141" s="146"/>
      <c r="G141" s="37"/>
      <c r="H141" s="39"/>
      <c r="I141" s="40"/>
      <c r="J141" s="54"/>
      <c r="K141" s="39"/>
      <c r="L141" s="39"/>
      <c r="M141" s="39"/>
      <c r="N141" s="39">
        <f>SUM(N26*0.95)</f>
        <v>712500</v>
      </c>
      <c r="O141" s="39"/>
      <c r="P141" s="39"/>
      <c r="Q141" s="39"/>
      <c r="R141" s="39"/>
      <c r="S141" s="40"/>
      <c r="T141" s="147">
        <f t="shared" si="34"/>
        <v>712500</v>
      </c>
      <c r="U141" s="45"/>
      <c r="V141" s="253"/>
      <c r="W141" s="42"/>
    </row>
    <row r="142" spans="2:23" hidden="1" x14ac:dyDescent="0.35">
      <c r="C142" s="249"/>
      <c r="D142" s="145" t="s">
        <v>138</v>
      </c>
      <c r="E142" s="37"/>
      <c r="F142" s="146"/>
      <c r="G142" s="37"/>
      <c r="H142" s="39"/>
      <c r="I142" s="40"/>
      <c r="J142" s="54"/>
      <c r="K142" s="39"/>
      <c r="L142" s="39">
        <f>SUM(L17*0.75)</f>
        <v>75000</v>
      </c>
      <c r="M142" s="39"/>
      <c r="N142" s="39"/>
      <c r="O142" s="39"/>
      <c r="P142" s="39"/>
      <c r="Q142" s="39"/>
      <c r="R142" s="39"/>
      <c r="S142" s="40"/>
      <c r="T142" s="147">
        <f t="shared" si="34"/>
        <v>75000</v>
      </c>
      <c r="U142" s="45"/>
      <c r="V142" s="253"/>
      <c r="W142" s="42"/>
    </row>
    <row r="143" spans="2:23" hidden="1" x14ac:dyDescent="0.35">
      <c r="C143" s="249"/>
      <c r="D143" s="145" t="s">
        <v>143</v>
      </c>
      <c r="E143" s="37"/>
      <c r="F143" s="146"/>
      <c r="G143" s="37"/>
      <c r="H143" s="39"/>
      <c r="I143" s="40"/>
      <c r="J143" s="54"/>
      <c r="K143" s="39"/>
      <c r="L143" s="39"/>
      <c r="M143" s="39">
        <f>SUM(M18)</f>
        <v>600000</v>
      </c>
      <c r="N143" s="39">
        <f>SUM(N18)</f>
        <v>600000</v>
      </c>
      <c r="O143" s="39"/>
      <c r="P143" s="39"/>
      <c r="Q143" s="39"/>
      <c r="R143" s="39"/>
      <c r="S143" s="40"/>
      <c r="T143" s="147">
        <f t="shared" si="34"/>
        <v>1200000</v>
      </c>
      <c r="U143" s="45"/>
      <c r="V143" s="253"/>
      <c r="W143" s="42"/>
    </row>
    <row r="144" spans="2:23" ht="24" hidden="1" thickBot="1" x14ac:dyDescent="0.4">
      <c r="C144" s="249"/>
      <c r="D144" s="148"/>
      <c r="E144" s="58"/>
      <c r="F144" s="149"/>
      <c r="G144" s="58"/>
      <c r="H144" s="104"/>
      <c r="I144" s="102"/>
      <c r="J144" s="103"/>
      <c r="K144" s="104"/>
      <c r="L144" s="104"/>
      <c r="M144" s="104"/>
      <c r="N144" s="104"/>
      <c r="O144" s="104"/>
      <c r="P144" s="104"/>
      <c r="Q144" s="104"/>
      <c r="R144" s="104"/>
      <c r="S144" s="102"/>
      <c r="T144" s="118"/>
      <c r="U144" s="66"/>
      <c r="V144" s="254"/>
      <c r="W144" s="67"/>
    </row>
    <row r="145" spans="2:23" ht="24.75" hidden="1" thickTop="1" thickBot="1" x14ac:dyDescent="0.4">
      <c r="D145" s="150"/>
      <c r="E145" s="150"/>
      <c r="F145" s="151"/>
      <c r="G145" s="74"/>
      <c r="H145" s="109"/>
      <c r="I145" s="109"/>
      <c r="J145" s="152"/>
      <c r="K145" s="152"/>
      <c r="L145" s="152"/>
      <c r="M145" s="109"/>
      <c r="N145" s="152"/>
      <c r="O145" s="152"/>
      <c r="P145" s="152"/>
      <c r="Q145" s="152"/>
      <c r="R145" s="152"/>
      <c r="S145" s="109"/>
      <c r="T145" s="152"/>
      <c r="U145" s="150"/>
      <c r="V145" s="150"/>
      <c r="W145" s="150"/>
    </row>
    <row r="146" spans="2:23" ht="23.65" hidden="1" customHeight="1" thickTop="1" thickBot="1" x14ac:dyDescent="0.4">
      <c r="C146" s="249"/>
      <c r="D146" s="153" t="s">
        <v>167</v>
      </c>
      <c r="E146" s="315"/>
      <c r="F146" s="316"/>
      <c r="G146" s="316"/>
      <c r="H146" s="316"/>
      <c r="I146" s="317"/>
      <c r="J146" s="154">
        <f>SUM(J111:J143)</f>
        <v>0</v>
      </c>
      <c r="K146" s="155">
        <f>SUM(K111:K143)</f>
        <v>0</v>
      </c>
      <c r="L146" s="155" t="e">
        <f t="shared" ref="L146:T146" si="36">SUM(L111:L143)</f>
        <v>#REF!</v>
      </c>
      <c r="M146" s="155">
        <f t="shared" si="36"/>
        <v>1777000</v>
      </c>
      <c r="N146" s="155">
        <f t="shared" si="36"/>
        <v>5233000</v>
      </c>
      <c r="O146" s="155">
        <f t="shared" si="36"/>
        <v>1771500</v>
      </c>
      <c r="P146" s="155">
        <f t="shared" si="36"/>
        <v>894000</v>
      </c>
      <c r="Q146" s="155">
        <f t="shared" si="36"/>
        <v>894000</v>
      </c>
      <c r="R146" s="155">
        <f t="shared" si="36"/>
        <v>1044000</v>
      </c>
      <c r="S146" s="156">
        <f t="shared" si="36"/>
        <v>1494000</v>
      </c>
      <c r="T146" s="157" t="e">
        <f t="shared" si="36"/>
        <v>#REF!</v>
      </c>
      <c r="U146" s="127"/>
      <c r="V146" s="257"/>
      <c r="W146" s="158"/>
    </row>
    <row r="147" spans="2:23" ht="24" hidden="1" thickTop="1" x14ac:dyDescent="0.35">
      <c r="D147" s="70"/>
    </row>
    <row r="148" spans="2:23" hidden="1" x14ac:dyDescent="0.35">
      <c r="D148" s="159" t="s">
        <v>117</v>
      </c>
    </row>
    <row r="149" spans="2:23" hidden="1" x14ac:dyDescent="0.35">
      <c r="D149" s="160" t="s">
        <v>121</v>
      </c>
      <c r="E149" s="161"/>
      <c r="O149" s="108" t="s">
        <v>21</v>
      </c>
    </row>
    <row r="150" spans="2:23" hidden="1" x14ac:dyDescent="0.35">
      <c r="D150" s="162"/>
    </row>
    <row r="151" spans="2:23" hidden="1" x14ac:dyDescent="0.35"/>
    <row r="152" spans="2:23" ht="24" hidden="1" thickBot="1" x14ac:dyDescent="0.4">
      <c r="D152" s="74"/>
      <c r="E152" s="74"/>
      <c r="F152" s="151"/>
      <c r="G152" s="74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</row>
    <row r="153" spans="2:23" ht="28.15" hidden="1" customHeight="1" thickTop="1" thickBot="1" x14ac:dyDescent="0.4">
      <c r="C153" s="249"/>
      <c r="D153" s="318" t="s">
        <v>153</v>
      </c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9"/>
      <c r="U153" s="163"/>
      <c r="V153" s="258"/>
      <c r="W153" s="164"/>
    </row>
    <row r="154" spans="2:23" hidden="1" x14ac:dyDescent="0.35">
      <c r="C154" s="249"/>
      <c r="D154" s="14"/>
      <c r="E154" s="16"/>
      <c r="F154" s="165" t="s">
        <v>165</v>
      </c>
      <c r="G154" s="16"/>
      <c r="H154" s="18"/>
      <c r="I154" s="19"/>
      <c r="J154" s="166" t="s">
        <v>77</v>
      </c>
      <c r="K154" s="165" t="s">
        <v>78</v>
      </c>
      <c r="L154" s="165" t="s">
        <v>79</v>
      </c>
      <c r="M154" s="165" t="s">
        <v>80</v>
      </c>
      <c r="N154" s="165" t="s">
        <v>81</v>
      </c>
      <c r="O154" s="165" t="s">
        <v>82</v>
      </c>
      <c r="P154" s="165" t="s">
        <v>83</v>
      </c>
      <c r="Q154" s="165" t="s">
        <v>84</v>
      </c>
      <c r="R154" s="165" t="s">
        <v>85</v>
      </c>
      <c r="S154" s="167" t="s">
        <v>86</v>
      </c>
      <c r="T154" s="168" t="s">
        <v>87</v>
      </c>
      <c r="U154" s="169"/>
      <c r="V154" s="259"/>
      <c r="W154" s="170" t="s">
        <v>15</v>
      </c>
    </row>
    <row r="155" spans="2:23" hidden="1" x14ac:dyDescent="0.35">
      <c r="C155" s="249"/>
      <c r="D155" s="310" t="s">
        <v>145</v>
      </c>
      <c r="E155" s="310"/>
      <c r="F155" s="310"/>
      <c r="G155" s="310"/>
      <c r="H155" s="310"/>
      <c r="I155" s="310"/>
      <c r="J155" s="310"/>
      <c r="K155" s="310"/>
      <c r="L155" s="310"/>
      <c r="M155" s="310"/>
      <c r="N155" s="310"/>
      <c r="O155" s="310"/>
      <c r="P155" s="310"/>
      <c r="Q155" s="310"/>
      <c r="R155" s="310"/>
      <c r="S155" s="310"/>
      <c r="T155" s="310"/>
      <c r="U155" s="171"/>
      <c r="V155" s="260"/>
      <c r="W155" s="172"/>
    </row>
    <row r="156" spans="2:23" s="182" customFormat="1" hidden="1" x14ac:dyDescent="0.35">
      <c r="B156" s="173"/>
      <c r="C156" s="250"/>
      <c r="D156" s="174" t="s">
        <v>146</v>
      </c>
      <c r="E156" s="175"/>
      <c r="F156" s="176">
        <v>2050</v>
      </c>
      <c r="G156" s="175"/>
      <c r="H156" s="39"/>
      <c r="I156" s="40"/>
      <c r="J156" s="177">
        <v>159910.5863661581</v>
      </c>
      <c r="K156" s="175">
        <v>166008.0684126984</v>
      </c>
      <c r="L156" s="175">
        <v>170746.35491704373</v>
      </c>
      <c r="M156" s="175">
        <v>169742.31136291602</v>
      </c>
      <c r="N156" s="175">
        <v>168589.18103678929</v>
      </c>
      <c r="O156" s="175">
        <v>172282.42673758866</v>
      </c>
      <c r="P156" s="175">
        <v>170618.1825</v>
      </c>
      <c r="Q156" s="175">
        <v>173785.41480651731</v>
      </c>
      <c r="R156" s="175">
        <v>171573.56247787611</v>
      </c>
      <c r="S156" s="178">
        <v>174163.37</v>
      </c>
      <c r="T156" s="179">
        <f>SUM(J156:S156)</f>
        <v>1697419.4586175876</v>
      </c>
      <c r="U156" s="180"/>
      <c r="V156" s="261"/>
      <c r="W156" s="181"/>
    </row>
    <row r="157" spans="2:23" s="182" customFormat="1" hidden="1" x14ac:dyDescent="0.35">
      <c r="B157" s="173"/>
      <c r="C157" s="250"/>
      <c r="D157" s="174" t="s">
        <v>147</v>
      </c>
      <c r="E157" s="175"/>
      <c r="F157" s="176">
        <v>2025</v>
      </c>
      <c r="G157" s="175"/>
      <c r="H157" s="39"/>
      <c r="I157" s="40"/>
      <c r="J157" s="177">
        <v>6932.0199999999995</v>
      </c>
      <c r="K157" s="175">
        <v>6932.0199999999995</v>
      </c>
      <c r="L157" s="175">
        <v>6932.02</v>
      </c>
      <c r="M157" s="175">
        <v>6932.02</v>
      </c>
      <c r="N157" s="175"/>
      <c r="O157" s="175"/>
      <c r="P157" s="175"/>
      <c r="Q157" s="175"/>
      <c r="R157" s="175"/>
      <c r="S157" s="178"/>
      <c r="T157" s="179">
        <f t="shared" ref="T157:T162" si="37">SUM(J157:S157)</f>
        <v>27728.079999999998</v>
      </c>
      <c r="U157" s="183"/>
      <c r="V157" s="262"/>
      <c r="W157" s="181"/>
    </row>
    <row r="158" spans="2:23" s="182" customFormat="1" hidden="1" x14ac:dyDescent="0.35">
      <c r="B158" s="173"/>
      <c r="C158" s="250"/>
      <c r="D158" s="174" t="s">
        <v>148</v>
      </c>
      <c r="E158" s="175"/>
      <c r="F158" s="176">
        <v>2022</v>
      </c>
      <c r="G158" s="175"/>
      <c r="H158" s="39"/>
      <c r="I158" s="40"/>
      <c r="J158" s="177">
        <v>23363.760000000002</v>
      </c>
      <c r="K158" s="175"/>
      <c r="L158" s="175"/>
      <c r="M158" s="175"/>
      <c r="N158" s="175"/>
      <c r="O158" s="175"/>
      <c r="P158" s="175"/>
      <c r="Q158" s="175"/>
      <c r="R158" s="175"/>
      <c r="S158" s="178"/>
      <c r="T158" s="41">
        <f t="shared" si="37"/>
        <v>23363.760000000002</v>
      </c>
      <c r="U158" s="180"/>
      <c r="V158" s="261"/>
      <c r="W158" s="181"/>
    </row>
    <row r="159" spans="2:23" s="182" customFormat="1" hidden="1" x14ac:dyDescent="0.35">
      <c r="B159" s="173"/>
      <c r="C159" s="250"/>
      <c r="D159" s="174" t="s">
        <v>149</v>
      </c>
      <c r="E159" s="175"/>
      <c r="F159" s="176">
        <v>2023</v>
      </c>
      <c r="G159" s="175"/>
      <c r="H159" s="39"/>
      <c r="I159" s="40"/>
      <c r="J159" s="177">
        <v>14311.22</v>
      </c>
      <c r="K159" s="175">
        <v>7155.62</v>
      </c>
      <c r="L159" s="175"/>
      <c r="M159" s="175"/>
      <c r="N159" s="175"/>
      <c r="O159" s="175"/>
      <c r="P159" s="175"/>
      <c r="Q159" s="175"/>
      <c r="R159" s="175"/>
      <c r="S159" s="178"/>
      <c r="T159" s="41">
        <f t="shared" si="37"/>
        <v>21466.84</v>
      </c>
      <c r="U159" s="184"/>
      <c r="V159" s="263"/>
      <c r="W159" s="185"/>
    </row>
    <row r="160" spans="2:23" s="182" customFormat="1" hidden="1" x14ac:dyDescent="0.35">
      <c r="B160" s="173"/>
      <c r="C160" s="250"/>
      <c r="D160" s="174" t="s">
        <v>150</v>
      </c>
      <c r="E160" s="175"/>
      <c r="F160" s="176">
        <v>2026</v>
      </c>
      <c r="G160" s="175"/>
      <c r="H160" s="39"/>
      <c r="I160" s="40"/>
      <c r="J160" s="177">
        <v>17294.2</v>
      </c>
      <c r="K160" s="175">
        <v>17294.2</v>
      </c>
      <c r="L160" s="175">
        <v>17294.2</v>
      </c>
      <c r="M160" s="175">
        <v>17294.2</v>
      </c>
      <c r="N160" s="175">
        <v>8647.1</v>
      </c>
      <c r="O160" s="175"/>
      <c r="P160" s="175"/>
      <c r="Q160" s="175"/>
      <c r="R160" s="175"/>
      <c r="S160" s="178"/>
      <c r="T160" s="179">
        <f t="shared" si="37"/>
        <v>77823.900000000009</v>
      </c>
      <c r="U160" s="180"/>
      <c r="V160" s="261"/>
      <c r="W160" s="181"/>
    </row>
    <row r="161" spans="2:23" s="182" customFormat="1" hidden="1" x14ac:dyDescent="0.35">
      <c r="B161" s="173"/>
      <c r="C161" s="250"/>
      <c r="D161" s="174" t="s">
        <v>151</v>
      </c>
      <c r="E161" s="175"/>
      <c r="F161" s="176">
        <v>2035</v>
      </c>
      <c r="G161" s="175"/>
      <c r="H161" s="39"/>
      <c r="I161" s="40"/>
      <c r="J161" s="177">
        <v>12027</v>
      </c>
      <c r="K161" s="175">
        <v>12027</v>
      </c>
      <c r="L161" s="175">
        <v>12027</v>
      </c>
      <c r="M161" s="175">
        <v>12027</v>
      </c>
      <c r="N161" s="175">
        <v>12027</v>
      </c>
      <c r="O161" s="175">
        <v>12027</v>
      </c>
      <c r="P161" s="175">
        <v>12027</v>
      </c>
      <c r="Q161" s="175">
        <v>12027</v>
      </c>
      <c r="R161" s="175">
        <v>12027</v>
      </c>
      <c r="S161" s="178">
        <v>12027</v>
      </c>
      <c r="T161" s="41">
        <f t="shared" si="37"/>
        <v>120270</v>
      </c>
      <c r="U161" s="184"/>
      <c r="V161" s="263"/>
      <c r="W161" s="185"/>
    </row>
    <row r="162" spans="2:23" s="182" customFormat="1" hidden="1" x14ac:dyDescent="0.35">
      <c r="B162" s="173"/>
      <c r="C162" s="250"/>
      <c r="D162" s="174" t="s">
        <v>144</v>
      </c>
      <c r="E162" s="175"/>
      <c r="F162" s="176">
        <v>2023</v>
      </c>
      <c r="G162" s="175"/>
      <c r="H162" s="39"/>
      <c r="I162" s="40"/>
      <c r="J162" s="177">
        <v>12422.92</v>
      </c>
      <c r="K162" s="175">
        <v>12422.92</v>
      </c>
      <c r="L162" s="175"/>
      <c r="M162" s="175"/>
      <c r="N162" s="175"/>
      <c r="O162" s="175"/>
      <c r="P162" s="175"/>
      <c r="Q162" s="175"/>
      <c r="R162" s="175"/>
      <c r="S162" s="178"/>
      <c r="T162" s="41">
        <f t="shared" si="37"/>
        <v>24845.84</v>
      </c>
      <c r="U162" s="183"/>
      <c r="V162" s="262"/>
      <c r="W162" s="181"/>
    </row>
    <row r="163" spans="2:23" s="182" customFormat="1" hidden="1" x14ac:dyDescent="0.35">
      <c r="B163" s="173"/>
      <c r="C163" s="250"/>
      <c r="D163" s="177"/>
      <c r="E163" s="175"/>
      <c r="F163" s="186"/>
      <c r="G163" s="175"/>
      <c r="H163" s="39"/>
      <c r="I163" s="40"/>
      <c r="J163" s="54"/>
      <c r="K163" s="39"/>
      <c r="L163" s="39"/>
      <c r="M163" s="39"/>
      <c r="N163" s="39"/>
      <c r="O163" s="39"/>
      <c r="P163" s="39"/>
      <c r="Q163" s="39"/>
      <c r="R163" s="39"/>
      <c r="S163" s="40"/>
      <c r="T163" s="41"/>
      <c r="U163" s="180"/>
      <c r="V163" s="263"/>
      <c r="W163" s="185"/>
    </row>
    <row r="164" spans="2:23" s="182" customFormat="1" hidden="1" x14ac:dyDescent="0.35">
      <c r="B164" s="173"/>
      <c r="C164" s="250"/>
      <c r="D164" s="187" t="s">
        <v>152</v>
      </c>
      <c r="E164" s="175"/>
      <c r="F164" s="186"/>
      <c r="G164" s="175"/>
      <c r="H164" s="39"/>
      <c r="I164" s="40"/>
      <c r="J164" s="188">
        <f>SUM(J156:J162)</f>
        <v>246261.70636615812</v>
      </c>
      <c r="K164" s="189">
        <f t="shared" ref="K164:S164" si="38">SUM(K156:K162)</f>
        <v>221839.82841269841</v>
      </c>
      <c r="L164" s="189">
        <f t="shared" si="38"/>
        <v>206999.57491704373</v>
      </c>
      <c r="M164" s="189">
        <f t="shared" si="38"/>
        <v>205995.53136291602</v>
      </c>
      <c r="N164" s="189">
        <f t="shared" si="38"/>
        <v>189263.2810367893</v>
      </c>
      <c r="O164" s="189">
        <f t="shared" si="38"/>
        <v>184309.42673758866</v>
      </c>
      <c r="P164" s="189">
        <f t="shared" si="38"/>
        <v>182645.1825</v>
      </c>
      <c r="Q164" s="189">
        <f t="shared" si="38"/>
        <v>185812.41480651731</v>
      </c>
      <c r="R164" s="189">
        <f t="shared" si="38"/>
        <v>183600.56247787611</v>
      </c>
      <c r="S164" s="190">
        <f t="shared" si="38"/>
        <v>186190.37</v>
      </c>
      <c r="T164" s="52">
        <f>SUM(J164:S164)</f>
        <v>1992917.8786175875</v>
      </c>
      <c r="U164" s="180"/>
      <c r="V164" s="262"/>
      <c r="W164" s="191"/>
    </row>
    <row r="165" spans="2:23" hidden="1" x14ac:dyDescent="0.35">
      <c r="C165" s="249"/>
      <c r="I165" s="192"/>
      <c r="J165" s="179"/>
      <c r="S165" s="193"/>
      <c r="T165" s="194"/>
      <c r="U165" s="195"/>
      <c r="V165" s="264"/>
      <c r="W165" s="196"/>
    </row>
    <row r="166" spans="2:23" hidden="1" x14ac:dyDescent="0.35">
      <c r="C166" s="249"/>
      <c r="D166" s="310" t="s">
        <v>11</v>
      </c>
      <c r="E166" s="310"/>
      <c r="F166" s="310"/>
      <c r="G166" s="310"/>
      <c r="H166" s="310"/>
      <c r="I166" s="310"/>
      <c r="J166" s="310"/>
      <c r="K166" s="310"/>
      <c r="L166" s="310"/>
      <c r="M166" s="310"/>
      <c r="N166" s="310"/>
      <c r="O166" s="310"/>
      <c r="P166" s="310"/>
      <c r="Q166" s="310"/>
      <c r="R166" s="310"/>
      <c r="S166" s="310"/>
      <c r="T166" s="311"/>
      <c r="U166" s="171"/>
      <c r="V166" s="265"/>
      <c r="W166" s="197"/>
    </row>
    <row r="167" spans="2:23" s="182" customFormat="1" hidden="1" x14ac:dyDescent="0.35">
      <c r="B167" s="173"/>
      <c r="C167" s="250"/>
      <c r="D167" s="174" t="s">
        <v>154</v>
      </c>
      <c r="E167" s="175"/>
      <c r="F167" s="176">
        <v>2053</v>
      </c>
      <c r="G167" s="175"/>
      <c r="H167" s="39"/>
      <c r="I167" s="40"/>
      <c r="J167" s="177">
        <v>203262.78</v>
      </c>
      <c r="K167" s="175">
        <v>203262.78</v>
      </c>
      <c r="L167" s="175">
        <v>203262.77</v>
      </c>
      <c r="M167" s="175">
        <v>203262.78</v>
      </c>
      <c r="N167" s="175">
        <v>203262.78</v>
      </c>
      <c r="O167" s="175">
        <v>203262.78</v>
      </c>
      <c r="P167" s="175">
        <v>203262.78</v>
      </c>
      <c r="Q167" s="175">
        <v>203262.78</v>
      </c>
      <c r="R167" s="175">
        <v>203262.77000000002</v>
      </c>
      <c r="S167" s="178">
        <v>203262.78</v>
      </c>
      <c r="T167" s="41">
        <f t="shared" ref="T167:T169" si="39">SUM(J167:S167)</f>
        <v>2032627.78</v>
      </c>
      <c r="U167" s="180"/>
      <c r="V167" s="262"/>
      <c r="W167" s="191"/>
    </row>
    <row r="168" spans="2:23" s="182" customFormat="1" hidden="1" x14ac:dyDescent="0.35">
      <c r="B168" s="173"/>
      <c r="C168" s="250"/>
      <c r="D168" s="174" t="s">
        <v>155</v>
      </c>
      <c r="E168" s="175"/>
      <c r="F168" s="176">
        <v>2033</v>
      </c>
      <c r="G168" s="175"/>
      <c r="H168" s="39"/>
      <c r="I168" s="40"/>
      <c r="J168" s="177">
        <v>52604.130000000005</v>
      </c>
      <c r="K168" s="175">
        <v>51604.13</v>
      </c>
      <c r="L168" s="175">
        <v>51554.13</v>
      </c>
      <c r="M168" s="175">
        <v>51834.13</v>
      </c>
      <c r="N168" s="175">
        <v>52044.13</v>
      </c>
      <c r="O168" s="175">
        <v>52184.13</v>
      </c>
      <c r="P168" s="175">
        <v>52254.13</v>
      </c>
      <c r="Q168" s="175">
        <v>52254.13</v>
      </c>
      <c r="R168" s="175">
        <v>52184.13</v>
      </c>
      <c r="S168" s="178">
        <v>52044.13</v>
      </c>
      <c r="T168" s="41">
        <f t="shared" si="39"/>
        <v>520561.30000000005</v>
      </c>
      <c r="U168" s="180"/>
      <c r="V168" s="262"/>
      <c r="W168" s="191"/>
    </row>
    <row r="169" spans="2:23" s="182" customFormat="1" hidden="1" x14ac:dyDescent="0.35">
      <c r="B169" s="173"/>
      <c r="C169" s="250"/>
      <c r="D169" s="174" t="s">
        <v>156</v>
      </c>
      <c r="E169" s="175"/>
      <c r="F169" s="176">
        <v>2031</v>
      </c>
      <c r="G169" s="175"/>
      <c r="H169" s="39"/>
      <c r="I169" s="40"/>
      <c r="J169" s="177">
        <v>7848</v>
      </c>
      <c r="K169" s="175">
        <v>7848</v>
      </c>
      <c r="L169" s="175">
        <v>7848</v>
      </c>
      <c r="M169" s="175">
        <v>7848</v>
      </c>
      <c r="N169" s="175">
        <v>7848</v>
      </c>
      <c r="O169" s="175">
        <v>7848</v>
      </c>
      <c r="P169" s="175">
        <v>7848</v>
      </c>
      <c r="Q169" s="175">
        <v>7848</v>
      </c>
      <c r="R169" s="175">
        <v>7848</v>
      </c>
      <c r="S169" s="178">
        <v>7848</v>
      </c>
      <c r="T169" s="41">
        <f t="shared" si="39"/>
        <v>78480</v>
      </c>
      <c r="U169" s="180"/>
      <c r="V169" s="261"/>
      <c r="W169" s="181"/>
    </row>
    <row r="170" spans="2:23" s="182" customFormat="1" hidden="1" x14ac:dyDescent="0.35">
      <c r="B170" s="173"/>
      <c r="C170" s="250"/>
      <c r="D170" s="174"/>
      <c r="E170" s="175"/>
      <c r="F170" s="176"/>
      <c r="G170" s="175"/>
      <c r="H170" s="39"/>
      <c r="I170" s="40"/>
      <c r="J170" s="177"/>
      <c r="K170" s="175"/>
      <c r="L170" s="175"/>
      <c r="M170" s="175"/>
      <c r="N170" s="175"/>
      <c r="O170" s="175"/>
      <c r="P170" s="175"/>
      <c r="Q170" s="175"/>
      <c r="R170" s="175"/>
      <c r="S170" s="178"/>
      <c r="T170" s="41"/>
      <c r="U170" s="180"/>
      <c r="V170" s="261"/>
      <c r="W170" s="181"/>
    </row>
    <row r="171" spans="2:23" s="182" customFormat="1" hidden="1" x14ac:dyDescent="0.35">
      <c r="B171" s="173"/>
      <c r="C171" s="250"/>
      <c r="D171" s="187" t="s">
        <v>159</v>
      </c>
      <c r="E171" s="175"/>
      <c r="F171" s="176"/>
      <c r="G171" s="175"/>
      <c r="H171" s="39"/>
      <c r="I171" s="40"/>
      <c r="J171" s="188">
        <f>SUM(J167:J169)</f>
        <v>263714.91000000003</v>
      </c>
      <c r="K171" s="189">
        <f t="shared" ref="K171:T171" si="40">SUM(K167:K169)</f>
        <v>262714.91000000003</v>
      </c>
      <c r="L171" s="189">
        <f t="shared" si="40"/>
        <v>262664.90000000002</v>
      </c>
      <c r="M171" s="189">
        <f t="shared" si="40"/>
        <v>262944.91000000003</v>
      </c>
      <c r="N171" s="189">
        <f t="shared" si="40"/>
        <v>263154.91000000003</v>
      </c>
      <c r="O171" s="189">
        <f t="shared" si="40"/>
        <v>263294.91000000003</v>
      </c>
      <c r="P171" s="189">
        <f t="shared" si="40"/>
        <v>263364.91000000003</v>
      </c>
      <c r="Q171" s="189">
        <f t="shared" si="40"/>
        <v>263364.91000000003</v>
      </c>
      <c r="R171" s="189">
        <f t="shared" si="40"/>
        <v>263294.90000000002</v>
      </c>
      <c r="S171" s="190">
        <f t="shared" si="40"/>
        <v>263154.91000000003</v>
      </c>
      <c r="T171" s="52">
        <f t="shared" si="40"/>
        <v>2631669.08</v>
      </c>
      <c r="U171" s="180"/>
      <c r="V171" s="263"/>
      <c r="W171" s="185"/>
    </row>
    <row r="172" spans="2:23" hidden="1" x14ac:dyDescent="0.35">
      <c r="C172" s="249"/>
      <c r="I172" s="192"/>
      <c r="J172" s="179"/>
      <c r="T172" s="194"/>
      <c r="U172" s="198"/>
      <c r="V172" s="266"/>
      <c r="W172" s="196"/>
    </row>
    <row r="173" spans="2:23" hidden="1" x14ac:dyDescent="0.35">
      <c r="C173" s="249"/>
      <c r="D173" s="310" t="s">
        <v>10</v>
      </c>
      <c r="E173" s="310"/>
      <c r="F173" s="310"/>
      <c r="G173" s="310"/>
      <c r="H173" s="310"/>
      <c r="I173" s="310"/>
      <c r="J173" s="310"/>
      <c r="K173" s="310"/>
      <c r="L173" s="310"/>
      <c r="M173" s="310"/>
      <c r="N173" s="310"/>
      <c r="O173" s="310"/>
      <c r="P173" s="310"/>
      <c r="Q173" s="310"/>
      <c r="R173" s="310"/>
      <c r="S173" s="310"/>
      <c r="T173" s="311"/>
      <c r="U173" s="199"/>
      <c r="V173" s="265"/>
      <c r="W173" s="197"/>
    </row>
    <row r="174" spans="2:23" s="182" customFormat="1" hidden="1" x14ac:dyDescent="0.35">
      <c r="B174" s="173"/>
      <c r="C174" s="250"/>
      <c r="D174" s="174" t="s">
        <v>157</v>
      </c>
      <c r="E174" s="175"/>
      <c r="F174" s="176">
        <v>2023</v>
      </c>
      <c r="G174" s="175"/>
      <c r="H174" s="39"/>
      <c r="I174" s="40"/>
      <c r="J174" s="177"/>
      <c r="K174" s="175">
        <v>6627000</v>
      </c>
      <c r="L174" s="175" t="s">
        <v>21</v>
      </c>
      <c r="M174" s="175"/>
      <c r="N174" s="175"/>
      <c r="O174" s="175"/>
      <c r="P174" s="175"/>
      <c r="Q174" s="175"/>
      <c r="R174" s="175"/>
      <c r="S174" s="178"/>
      <c r="T174" s="41">
        <f t="shared" ref="T174:T175" si="41">SUM(J174:S174)</f>
        <v>6627000</v>
      </c>
      <c r="U174" s="180"/>
      <c r="V174" s="262"/>
      <c r="W174" s="191"/>
    </row>
    <row r="175" spans="2:23" s="182" customFormat="1" hidden="1" x14ac:dyDescent="0.35">
      <c r="B175" s="173"/>
      <c r="C175" s="250"/>
      <c r="D175" s="174" t="s">
        <v>158</v>
      </c>
      <c r="E175" s="175"/>
      <c r="F175" s="176">
        <v>2024</v>
      </c>
      <c r="G175" s="175"/>
      <c r="H175" s="39"/>
      <c r="I175" s="40"/>
      <c r="J175" s="177">
        <v>64226.400000000001</v>
      </c>
      <c r="K175" s="175">
        <v>64226.400000000001</v>
      </c>
      <c r="L175" s="175">
        <v>64226.39</v>
      </c>
      <c r="M175" s="175"/>
      <c r="N175" s="175"/>
      <c r="O175" s="175"/>
      <c r="P175" s="175"/>
      <c r="Q175" s="175"/>
      <c r="R175" s="175"/>
      <c r="S175" s="178"/>
      <c r="T175" s="41">
        <f t="shared" si="41"/>
        <v>192679.19</v>
      </c>
      <c r="U175" s="180"/>
      <c r="V175" s="261"/>
      <c r="W175" s="181"/>
    </row>
    <row r="176" spans="2:23" hidden="1" x14ac:dyDescent="0.35">
      <c r="C176" s="249"/>
      <c r="D176" s="45"/>
      <c r="E176" s="37"/>
      <c r="F176" s="176"/>
      <c r="G176" s="37"/>
      <c r="H176" s="39"/>
      <c r="I176" s="40"/>
      <c r="J176" s="54"/>
      <c r="K176" s="39"/>
      <c r="L176" s="39"/>
      <c r="M176" s="39"/>
      <c r="N176" s="39"/>
      <c r="O176" s="39"/>
      <c r="P176" s="39"/>
      <c r="Q176" s="39"/>
      <c r="R176" s="39"/>
      <c r="S176" s="40"/>
      <c r="T176" s="41"/>
      <c r="U176" s="195"/>
      <c r="V176" s="267"/>
      <c r="W176" s="200"/>
    </row>
    <row r="177" spans="3:23" hidden="1" x14ac:dyDescent="0.35">
      <c r="C177" s="249"/>
      <c r="D177" s="201" t="s">
        <v>160</v>
      </c>
      <c r="E177" s="37"/>
      <c r="F177" s="176"/>
      <c r="G177" s="37"/>
      <c r="H177" s="39"/>
      <c r="I177" s="40"/>
      <c r="J177" s="55">
        <f>SUM(J174:J175)</f>
        <v>64226.400000000001</v>
      </c>
      <c r="K177" s="48">
        <f t="shared" ref="K177:T177" si="42">SUM(K174:K175)</f>
        <v>6691226.4000000004</v>
      </c>
      <c r="L177" s="48">
        <f t="shared" si="42"/>
        <v>64226.39</v>
      </c>
      <c r="M177" s="48">
        <f t="shared" si="42"/>
        <v>0</v>
      </c>
      <c r="N177" s="48">
        <f t="shared" si="42"/>
        <v>0</v>
      </c>
      <c r="O177" s="48">
        <f t="shared" si="42"/>
        <v>0</v>
      </c>
      <c r="P177" s="48">
        <f t="shared" si="42"/>
        <v>0</v>
      </c>
      <c r="Q177" s="48">
        <f t="shared" si="42"/>
        <v>0</v>
      </c>
      <c r="R177" s="48">
        <f t="shared" si="42"/>
        <v>0</v>
      </c>
      <c r="S177" s="51">
        <f t="shared" si="42"/>
        <v>0</v>
      </c>
      <c r="T177" s="52">
        <f t="shared" si="42"/>
        <v>6819679.1900000004</v>
      </c>
      <c r="U177" s="202"/>
      <c r="V177" s="267"/>
      <c r="W177" s="203"/>
    </row>
    <row r="178" spans="3:23" hidden="1" x14ac:dyDescent="0.35">
      <c r="C178" s="249"/>
      <c r="I178" s="192"/>
      <c r="J178" s="179"/>
      <c r="T178" s="194"/>
      <c r="U178" s="195"/>
      <c r="V178" s="264"/>
      <c r="W178" s="196"/>
    </row>
    <row r="179" spans="3:23" hidden="1" x14ac:dyDescent="0.35">
      <c r="C179" s="249"/>
      <c r="D179" s="310" t="s">
        <v>161</v>
      </c>
      <c r="E179" s="310"/>
      <c r="F179" s="310"/>
      <c r="G179" s="310"/>
      <c r="H179" s="310"/>
      <c r="I179" s="310"/>
      <c r="J179" s="310"/>
      <c r="K179" s="310"/>
      <c r="L179" s="310"/>
      <c r="M179" s="310"/>
      <c r="N179" s="310"/>
      <c r="O179" s="310"/>
      <c r="P179" s="310"/>
      <c r="Q179" s="310"/>
      <c r="R179" s="310"/>
      <c r="S179" s="310"/>
      <c r="T179" s="311"/>
      <c r="U179" s="171"/>
      <c r="V179" s="265"/>
      <c r="W179" s="197"/>
    </row>
    <row r="180" spans="3:23" hidden="1" x14ac:dyDescent="0.35">
      <c r="C180" s="249"/>
      <c r="D180" s="145" t="s">
        <v>162</v>
      </c>
      <c r="E180" s="37"/>
      <c r="F180" s="176">
        <v>2031</v>
      </c>
      <c r="G180" s="37"/>
      <c r="H180" s="39"/>
      <c r="I180" s="40"/>
      <c r="J180" s="204">
        <v>27492.783633841886</v>
      </c>
      <c r="K180" s="205">
        <v>26795.301587301587</v>
      </c>
      <c r="L180" s="205">
        <v>26107.015082956259</v>
      </c>
      <c r="M180" s="205">
        <v>25431.058637083996</v>
      </c>
      <c r="N180" s="205">
        <v>24774.188963210701</v>
      </c>
      <c r="O180" s="205">
        <v>24140.943262411347</v>
      </c>
      <c r="P180" s="205">
        <v>23535.1875</v>
      </c>
      <c r="Q180" s="205">
        <v>22967.955193482689</v>
      </c>
      <c r="R180" s="205">
        <v>22449.807522123894</v>
      </c>
      <c r="S180" s="206">
        <v>22000</v>
      </c>
      <c r="T180" s="41">
        <f t="shared" ref="T180" si="43">SUM(J180:S180)</f>
        <v>245694.24138241235</v>
      </c>
      <c r="U180" s="202"/>
      <c r="V180" s="267"/>
      <c r="W180" s="196"/>
    </row>
    <row r="181" spans="3:23" hidden="1" x14ac:dyDescent="0.35">
      <c r="C181" s="249"/>
      <c r="D181" s="145"/>
      <c r="E181" s="37"/>
      <c r="F181" s="176"/>
      <c r="G181" s="37"/>
      <c r="H181" s="39"/>
      <c r="I181" s="40"/>
      <c r="J181" s="204"/>
      <c r="K181" s="205"/>
      <c r="L181" s="205"/>
      <c r="M181" s="205"/>
      <c r="N181" s="205"/>
      <c r="O181" s="205"/>
      <c r="P181" s="205"/>
      <c r="Q181" s="205"/>
      <c r="R181" s="205"/>
      <c r="S181" s="206"/>
      <c r="T181" s="41"/>
      <c r="U181" s="195"/>
      <c r="V181" s="264"/>
      <c r="W181" s="196"/>
    </row>
    <row r="182" spans="3:23" hidden="1" x14ac:dyDescent="0.35">
      <c r="C182" s="249"/>
      <c r="D182" s="45"/>
      <c r="E182" s="37"/>
      <c r="F182" s="176"/>
      <c r="G182" s="37"/>
      <c r="H182" s="39"/>
      <c r="I182" s="40"/>
      <c r="J182" s="54"/>
      <c r="K182" s="39"/>
      <c r="L182" s="39"/>
      <c r="M182" s="39"/>
      <c r="N182" s="39"/>
      <c r="O182" s="39"/>
      <c r="P182" s="39"/>
      <c r="Q182" s="39"/>
      <c r="R182" s="39"/>
      <c r="S182" s="40"/>
      <c r="T182" s="41"/>
      <c r="U182" s="195"/>
      <c r="V182" s="264"/>
      <c r="W182" s="196"/>
    </row>
    <row r="183" spans="3:23" hidden="1" x14ac:dyDescent="0.35">
      <c r="C183" s="249"/>
      <c r="D183" s="201" t="s">
        <v>163</v>
      </c>
      <c r="E183" s="37"/>
      <c r="F183" s="176"/>
      <c r="G183" s="37"/>
      <c r="H183" s="39"/>
      <c r="I183" s="40"/>
      <c r="J183" s="55">
        <f>SUM(J180:J181)</f>
        <v>27492.783633841886</v>
      </c>
      <c r="K183" s="48">
        <f t="shared" ref="K183:S183" si="44">SUM(K180:K181)</f>
        <v>26795.301587301587</v>
      </c>
      <c r="L183" s="48">
        <f t="shared" si="44"/>
        <v>26107.015082956259</v>
      </c>
      <c r="M183" s="48">
        <f t="shared" si="44"/>
        <v>25431.058637083996</v>
      </c>
      <c r="N183" s="48">
        <f t="shared" si="44"/>
        <v>24774.188963210701</v>
      </c>
      <c r="O183" s="48">
        <f t="shared" si="44"/>
        <v>24140.943262411347</v>
      </c>
      <c r="P183" s="48">
        <f t="shared" si="44"/>
        <v>23535.1875</v>
      </c>
      <c r="Q183" s="48">
        <f t="shared" si="44"/>
        <v>22967.955193482689</v>
      </c>
      <c r="R183" s="48">
        <f t="shared" si="44"/>
        <v>22449.807522123894</v>
      </c>
      <c r="S183" s="51">
        <f t="shared" si="44"/>
        <v>22000</v>
      </c>
      <c r="T183" s="52">
        <f>SUM(T180:T181)</f>
        <v>245694.24138241235</v>
      </c>
      <c r="U183" s="195"/>
      <c r="V183" s="267"/>
      <c r="W183" s="200"/>
    </row>
    <row r="184" spans="3:23" ht="24" hidden="1" thickBot="1" x14ac:dyDescent="0.4">
      <c r="C184" s="249"/>
      <c r="I184" s="207"/>
      <c r="T184" s="194"/>
      <c r="U184" s="202"/>
      <c r="V184" s="267"/>
      <c r="W184" s="208"/>
    </row>
    <row r="185" spans="3:23" ht="20.65" hidden="1" customHeight="1" thickBot="1" x14ac:dyDescent="0.4">
      <c r="C185" s="249"/>
      <c r="D185" s="209" t="s">
        <v>164</v>
      </c>
      <c r="E185" s="210"/>
      <c r="F185" s="211"/>
      <c r="G185" s="211"/>
      <c r="H185" s="211"/>
      <c r="I185" s="212"/>
      <c r="J185" s="213">
        <f>SUM(J164+J171+J177+J183)</f>
        <v>601695.80000000005</v>
      </c>
      <c r="K185" s="214">
        <f t="shared" ref="K185:T185" si="45">SUM(K164+K171+K177+K183)</f>
        <v>7202576.4400000004</v>
      </c>
      <c r="L185" s="214">
        <f t="shared" si="45"/>
        <v>559997.88</v>
      </c>
      <c r="M185" s="214">
        <f t="shared" si="45"/>
        <v>494371.5</v>
      </c>
      <c r="N185" s="214">
        <f t="shared" si="45"/>
        <v>477192.38</v>
      </c>
      <c r="O185" s="214">
        <f t="shared" si="45"/>
        <v>471745.28000000003</v>
      </c>
      <c r="P185" s="214">
        <f t="shared" si="45"/>
        <v>469545.28</v>
      </c>
      <c r="Q185" s="214">
        <f t="shared" si="45"/>
        <v>472145.28</v>
      </c>
      <c r="R185" s="214">
        <f t="shared" si="45"/>
        <v>469345.27</v>
      </c>
      <c r="S185" s="215">
        <f t="shared" si="45"/>
        <v>471345.28</v>
      </c>
      <c r="T185" s="216">
        <f t="shared" si="45"/>
        <v>11689960.390000001</v>
      </c>
      <c r="U185" s="217"/>
      <c r="V185" s="268"/>
      <c r="W185" s="218"/>
    </row>
    <row r="186" spans="3:23" ht="24" hidden="1" thickBot="1" x14ac:dyDescent="0.4">
      <c r="C186" s="249"/>
      <c r="D186" s="3"/>
      <c r="E186" s="3"/>
      <c r="F186" s="4"/>
      <c r="G186" s="3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219"/>
      <c r="U186" s="220"/>
      <c r="V186" s="269"/>
      <c r="W186" s="221"/>
    </row>
    <row r="187" spans="3:23" ht="24" hidden="1" thickTop="1" x14ac:dyDescent="0.35">
      <c r="E187" s="1" t="s">
        <v>21</v>
      </c>
      <c r="W187" s="70"/>
    </row>
  </sheetData>
  <mergeCells count="42">
    <mergeCell ref="D173:T173"/>
    <mergeCell ref="D179:T179"/>
    <mergeCell ref="D109:W109"/>
    <mergeCell ref="E146:I146"/>
    <mergeCell ref="D153:T153"/>
    <mergeCell ref="D155:T155"/>
    <mergeCell ref="D166:T166"/>
    <mergeCell ref="W82:W83"/>
    <mergeCell ref="G82:G83"/>
    <mergeCell ref="H82:H83"/>
    <mergeCell ref="I82:I83"/>
    <mergeCell ref="J82:T82"/>
    <mergeCell ref="U82:U83"/>
    <mergeCell ref="B82:B83"/>
    <mergeCell ref="C82:C83"/>
    <mergeCell ref="D82:D83"/>
    <mergeCell ref="E82:E83"/>
    <mergeCell ref="F82:F83"/>
    <mergeCell ref="W43:W44"/>
    <mergeCell ref="J43:T43"/>
    <mergeCell ref="B43:B44"/>
    <mergeCell ref="C43:C44"/>
    <mergeCell ref="D43:D44"/>
    <mergeCell ref="E43:E44"/>
    <mergeCell ref="F43:F44"/>
    <mergeCell ref="G43:G44"/>
    <mergeCell ref="H43:H44"/>
    <mergeCell ref="I43:I44"/>
    <mergeCell ref="U43:U44"/>
    <mergeCell ref="B2:W2"/>
    <mergeCell ref="B3:W3"/>
    <mergeCell ref="B4:B5"/>
    <mergeCell ref="C4:C5"/>
    <mergeCell ref="D4:D5"/>
    <mergeCell ref="E4:E5"/>
    <mergeCell ref="F4:F5"/>
    <mergeCell ref="G4:G5"/>
    <mergeCell ref="H4:H5"/>
    <mergeCell ref="I4:I5"/>
    <mergeCell ref="U4:U5"/>
    <mergeCell ref="W4:W5"/>
    <mergeCell ref="J4:T4"/>
  </mergeCells>
  <pageMargins left="0.25" right="0.25" top="0.75" bottom="0.75" header="0.3" footer="0.3"/>
  <pageSetup paperSize="5" scale="20" orientation="landscape" r:id="rId1"/>
  <rowBreaks count="3" manualBreakCount="3">
    <brk id="41" max="16383" man="1"/>
    <brk id="80" max="16383" man="1"/>
    <brk id="151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Downham, Charles</dc:creator>
  <cp:lastModifiedBy>Shiphrah Cox</cp:lastModifiedBy>
  <cp:lastPrinted>2023-08-07T20:50:19Z</cp:lastPrinted>
  <dcterms:created xsi:type="dcterms:W3CDTF">2021-03-29T14:08:10Z</dcterms:created>
  <dcterms:modified xsi:type="dcterms:W3CDTF">2023-08-07T20:51:29Z</dcterms:modified>
</cp:coreProperties>
</file>