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COMMON\HISTORY\ASR\FY 23-24\website\Excel\"/>
    </mc:Choice>
  </mc:AlternateContent>
  <xr:revisionPtr revIDLastSave="0" documentId="8_{09E4DE24-95C6-4BB2-B422-202CDC93A5D8}" xr6:coauthVersionLast="47" xr6:coauthVersionMax="47" xr10:uidLastSave="{00000000-0000-0000-0000-000000000000}"/>
  <bookViews>
    <workbookView xWindow="7560" yWindow="0" windowWidth="15456" windowHeight="1236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0">Sheet1!$A$1:$I$323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2" i="1" l="1"/>
  <c r="H261" i="1"/>
  <c r="H260" i="1"/>
  <c r="H259" i="1"/>
  <c r="H258" i="1"/>
  <c r="H255" i="1"/>
  <c r="H254" i="1"/>
  <c r="H276" i="1" l="1"/>
  <c r="H277" i="1"/>
  <c r="H278" i="1"/>
  <c r="H279" i="1"/>
  <c r="H273" i="1"/>
  <c r="H274" i="1"/>
  <c r="H267" i="1"/>
  <c r="H268" i="1"/>
  <c r="H269" i="1"/>
  <c r="H270" i="1"/>
  <c r="H271" i="1"/>
  <c r="H253" i="1" l="1"/>
  <c r="H87" i="1"/>
  <c r="E160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316" i="1"/>
  <c r="H315" i="1"/>
  <c r="H226" i="1" l="1"/>
  <c r="H234" i="1"/>
  <c r="H235" i="1"/>
  <c r="H229" i="1"/>
  <c r="H230" i="1"/>
  <c r="H231" i="1"/>
  <c r="H232" i="1"/>
  <c r="H227" i="1"/>
  <c r="H233" i="1"/>
  <c r="H228" i="1"/>
  <c r="H236" i="1"/>
  <c r="H237" i="1"/>
  <c r="H225" i="1" l="1"/>
  <c r="H239" i="1" s="1"/>
  <c r="H191" i="1" l="1"/>
  <c r="H189" i="1"/>
  <c r="H188" i="1"/>
  <c r="H187" i="1"/>
  <c r="H186" i="1"/>
  <c r="H185" i="1"/>
  <c r="E192" i="1"/>
  <c r="E191" i="1"/>
  <c r="E190" i="1"/>
  <c r="E189" i="1"/>
  <c r="E188" i="1"/>
  <c r="E187" i="1"/>
  <c r="E186" i="1"/>
  <c r="E185" i="1"/>
  <c r="E176" i="1" l="1"/>
  <c r="E175" i="1"/>
  <c r="H174" i="1"/>
  <c r="E174" i="1"/>
  <c r="H173" i="1"/>
  <c r="E173" i="1"/>
  <c r="H172" i="1"/>
  <c r="E172" i="1"/>
  <c r="H171" i="1"/>
  <c r="E171" i="1"/>
  <c r="H170" i="1"/>
  <c r="E170" i="1"/>
  <c r="H169" i="1"/>
  <c r="E169" i="1"/>
  <c r="G142" i="1" l="1"/>
  <c r="G141" i="1"/>
  <c r="G140" i="1"/>
  <c r="G139" i="1"/>
  <c r="G132" i="1"/>
  <c r="G131" i="1"/>
  <c r="G130" i="1"/>
  <c r="G129" i="1"/>
  <c r="G128" i="1"/>
  <c r="H86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H118" i="1"/>
  <c r="H117" i="1"/>
  <c r="H116" i="1"/>
  <c r="H115" i="1"/>
  <c r="H113" i="1"/>
  <c r="H112" i="1"/>
  <c r="H111" i="1"/>
  <c r="H110" i="1"/>
  <c r="H109" i="1"/>
  <c r="H107" i="1"/>
  <c r="H106" i="1"/>
  <c r="H105" i="1"/>
  <c r="H104" i="1"/>
  <c r="H103" i="1"/>
  <c r="H101" i="1"/>
  <c r="H100" i="1"/>
  <c r="H99" i="1"/>
  <c r="H98" i="1"/>
  <c r="G143" i="1" l="1"/>
  <c r="H319" i="1"/>
  <c r="H318" i="1"/>
  <c r="H314" i="1"/>
  <c r="H313" i="1"/>
  <c r="H312" i="1"/>
  <c r="H311" i="1"/>
  <c r="H309" i="1"/>
  <c r="H308" i="1"/>
  <c r="H307" i="1"/>
  <c r="H305" i="1"/>
  <c r="H304" i="1"/>
  <c r="H303" i="1"/>
  <c r="H302" i="1"/>
  <c r="H298" i="1"/>
  <c r="H296" i="1"/>
  <c r="H295" i="1"/>
  <c r="H293" i="1"/>
  <c r="H292" i="1"/>
  <c r="H291" i="1"/>
  <c r="H290" i="1"/>
  <c r="G28" i="1"/>
  <c r="G26" i="1"/>
  <c r="G24" i="1"/>
  <c r="G22" i="1"/>
  <c r="G20" i="1"/>
  <c r="G18" i="1"/>
  <c r="G16" i="1"/>
  <c r="G14" i="1"/>
  <c r="F214" i="1" l="1"/>
  <c r="E214" i="1"/>
  <c r="H213" i="1"/>
  <c r="G213" i="1"/>
  <c r="F213" i="1"/>
  <c r="E213" i="1"/>
  <c r="H212" i="1"/>
  <c r="G212" i="1"/>
  <c r="F212" i="1"/>
  <c r="E212" i="1"/>
  <c r="H211" i="1"/>
  <c r="G211" i="1"/>
  <c r="F211" i="1"/>
  <c r="E211" i="1"/>
  <c r="H210" i="1"/>
  <c r="G210" i="1"/>
  <c r="F210" i="1"/>
  <c r="E210" i="1"/>
  <c r="H209" i="1"/>
  <c r="G209" i="1"/>
  <c r="F209" i="1"/>
  <c r="E209" i="1"/>
  <c r="H208" i="1"/>
  <c r="G208" i="1"/>
  <c r="F208" i="1"/>
  <c r="E208" i="1"/>
  <c r="H207" i="1"/>
  <c r="G207" i="1"/>
  <c r="F207" i="1"/>
  <c r="E207" i="1"/>
  <c r="H206" i="1"/>
  <c r="G206" i="1"/>
  <c r="F206" i="1"/>
  <c r="E206" i="1"/>
  <c r="H205" i="1"/>
  <c r="G205" i="1"/>
  <c r="F205" i="1"/>
  <c r="E205" i="1"/>
  <c r="H204" i="1"/>
  <c r="G204" i="1"/>
  <c r="F204" i="1"/>
  <c r="E204" i="1"/>
  <c r="H203" i="1"/>
  <c r="G203" i="1"/>
  <c r="F203" i="1"/>
  <c r="E203" i="1"/>
  <c r="H202" i="1"/>
  <c r="H216" i="1" s="1"/>
  <c r="F202" i="1"/>
  <c r="F216" i="1" s="1"/>
  <c r="E202" i="1"/>
  <c r="G216" i="1" l="1"/>
  <c r="E216" i="1" l="1"/>
  <c r="A283" i="1" l="1"/>
  <c r="H69" i="1" l="1"/>
  <c r="H80" i="1" s="1"/>
  <c r="G30" i="1" l="1"/>
  <c r="H176" i="1"/>
  <c r="H119" i="1"/>
  <c r="H51" i="1"/>
  <c r="H50" i="1"/>
  <c r="H49" i="1"/>
  <c r="H48" i="1"/>
  <c r="H47" i="1"/>
  <c r="H46" i="1"/>
  <c r="H45" i="1"/>
  <c r="H44" i="1"/>
  <c r="H160" i="1"/>
  <c r="H84" i="1" l="1"/>
  <c r="H121" i="1" s="1"/>
</calcChain>
</file>

<file path=xl/sharedStrings.xml><?xml version="1.0" encoding="utf-8"?>
<sst xmlns="http://schemas.openxmlformats.org/spreadsheetml/2006/main" count="257" uniqueCount="198">
  <si>
    <t>STATISTICAL SUMMARIES</t>
  </si>
  <si>
    <t>TABLE 1</t>
  </si>
  <si>
    <t>Number of Public Schools (Kindergarten through Grade Twelve)</t>
  </si>
  <si>
    <t>Number of Elementary Schools</t>
  </si>
  <si>
    <t>Number of Middle Schools</t>
  </si>
  <si>
    <t>Number of Vocational Schools</t>
  </si>
  <si>
    <t>Special Education Schools.</t>
  </si>
  <si>
    <t>Number of Adult High Schools</t>
  </si>
  <si>
    <t>Number of Alternative Schools</t>
  </si>
  <si>
    <t>Total Number of Schools</t>
  </si>
  <si>
    <t>TABLE 2</t>
  </si>
  <si>
    <t>Training of Public Personnel</t>
  </si>
  <si>
    <t>(Kindergarten through Grade Twelve)</t>
  </si>
  <si>
    <t>Men</t>
  </si>
  <si>
    <t>Women</t>
  </si>
  <si>
    <t xml:space="preserve">  Total</t>
  </si>
  <si>
    <t>Ph. D. Degree</t>
  </si>
  <si>
    <t>Ed. S. Degree</t>
  </si>
  <si>
    <t>Master’s Degree</t>
  </si>
  <si>
    <t>Bachelor’s Degree</t>
  </si>
  <si>
    <t>Total</t>
  </si>
  <si>
    <t>TABLE 3</t>
  </si>
  <si>
    <t>Assignment of Teachers, Administrators</t>
  </si>
  <si>
    <t>and Members of Boards of Education</t>
  </si>
  <si>
    <t>Elementary Classroom Teachers</t>
  </si>
  <si>
    <t>Secondary Classroom Teachers</t>
  </si>
  <si>
    <t>Other Professional Instructional Personnel</t>
  </si>
  <si>
    <t>Psychological Personnel</t>
  </si>
  <si>
    <t>Attendance Personnel</t>
  </si>
  <si>
    <t>Superintendents</t>
  </si>
  <si>
    <t>Assistant Superintendents</t>
  </si>
  <si>
    <t>Other Licensed Educators</t>
  </si>
  <si>
    <t>Total Number of Certificated Personnel</t>
  </si>
  <si>
    <t>Non-Certificated Administrative Personnel</t>
  </si>
  <si>
    <t>Members of Boards of Education</t>
  </si>
  <si>
    <t>TABLE 4</t>
  </si>
  <si>
    <t xml:space="preserve">Other Employees of Boards of Education </t>
  </si>
  <si>
    <t>Health Personnel</t>
  </si>
  <si>
    <t>a.  Nurses</t>
  </si>
  <si>
    <t>b.  Other Professional &amp; Technical Health Personnel</t>
  </si>
  <si>
    <t>Secretarial and Clerical Personnel</t>
  </si>
  <si>
    <t>Plant Operation Personnel</t>
  </si>
  <si>
    <t>a.  Custodians</t>
  </si>
  <si>
    <t>b.  Other</t>
  </si>
  <si>
    <t>Plant Maintenance Personnel</t>
  </si>
  <si>
    <t>Transportation Personnel</t>
  </si>
  <si>
    <t>Food Service Personnel</t>
  </si>
  <si>
    <t>Educational Assistants</t>
  </si>
  <si>
    <t>a.  Regular</t>
  </si>
  <si>
    <t>b.  Library</t>
  </si>
  <si>
    <t>c.  Special Education</t>
  </si>
  <si>
    <t>d.  Vocational Education</t>
  </si>
  <si>
    <t>Data Processing</t>
  </si>
  <si>
    <t>Other Employees</t>
  </si>
  <si>
    <t>TABLE 5</t>
  </si>
  <si>
    <t>Licensed Educators</t>
  </si>
  <si>
    <t>Instructional Personnel</t>
  </si>
  <si>
    <t>Classroom Teachers</t>
  </si>
  <si>
    <t>Principals</t>
  </si>
  <si>
    <t xml:space="preserve">Number of High School Graduates </t>
  </si>
  <si>
    <t>Average Daily Membership*</t>
  </si>
  <si>
    <t>Kindergarten</t>
  </si>
  <si>
    <t>Eighth Grade</t>
  </si>
  <si>
    <t>First Grade</t>
  </si>
  <si>
    <t>Ninth Grade</t>
  </si>
  <si>
    <t>Second Grade</t>
  </si>
  <si>
    <t>Tenth Grade</t>
  </si>
  <si>
    <t>Third Grade</t>
  </si>
  <si>
    <t>Eleventh Grade</t>
  </si>
  <si>
    <t>Fourth Grade</t>
  </si>
  <si>
    <t>Twelfth Grade</t>
  </si>
  <si>
    <t>Fifth Grade</t>
  </si>
  <si>
    <t>Special Education</t>
  </si>
  <si>
    <t>Sixth Grade</t>
  </si>
  <si>
    <t>Seventh Grade</t>
  </si>
  <si>
    <t>Total ADM</t>
  </si>
  <si>
    <t xml:space="preserve"> </t>
  </si>
  <si>
    <t>*Includes Adult High School Students</t>
  </si>
  <si>
    <t>Average Daily Attendance*</t>
  </si>
  <si>
    <t>Total ADA</t>
  </si>
  <si>
    <t>TABLE 8</t>
  </si>
  <si>
    <t>Record of Pupil Progress</t>
  </si>
  <si>
    <t>TABLE 11</t>
  </si>
  <si>
    <t>Learning Disabled</t>
  </si>
  <si>
    <t>Emotionally Disturbed</t>
  </si>
  <si>
    <t>Health Impaired</t>
  </si>
  <si>
    <t>Physically Impaired</t>
  </si>
  <si>
    <t>Deaf/Blind</t>
  </si>
  <si>
    <t>Traumatic Brain Injury</t>
  </si>
  <si>
    <t>TABLE 12  (PART A)</t>
  </si>
  <si>
    <t>Pupil Transportation</t>
  </si>
  <si>
    <t>Fatalities</t>
  </si>
  <si>
    <t>Property Damage</t>
  </si>
  <si>
    <t>Personal Injury</t>
  </si>
  <si>
    <t>TABLE 12  (PART C)</t>
  </si>
  <si>
    <t>FINANCIAL SUMMARIES</t>
  </si>
  <si>
    <t>Receipts</t>
  </si>
  <si>
    <t>Total Receipts From State</t>
  </si>
  <si>
    <t>Total Receipts From Federal Government</t>
  </si>
  <si>
    <t>Total Other Revenue Receipts</t>
  </si>
  <si>
    <t>Total Revenue Receipts</t>
  </si>
  <si>
    <t>Total Non-Revenue Receipts</t>
  </si>
  <si>
    <r>
      <t xml:space="preserve">    </t>
    </r>
    <r>
      <rPr>
        <b/>
        <sz val="12"/>
        <rFont val="Arial"/>
        <family val="2"/>
      </rPr>
      <t>Grand Total Receipts From All Sources</t>
    </r>
  </si>
  <si>
    <t>Expenditures</t>
  </si>
  <si>
    <t>Instruction</t>
  </si>
  <si>
    <t>Support Services - Student</t>
  </si>
  <si>
    <t>Support Services - Instructional Staff</t>
  </si>
  <si>
    <t>Support Services - Administration</t>
  </si>
  <si>
    <t xml:space="preserve">Support Services-Operations &amp; </t>
  </si>
  <si>
    <t>Other Current Expenditures</t>
  </si>
  <si>
    <t>Community Services</t>
  </si>
  <si>
    <t>Early Childhood Education</t>
  </si>
  <si>
    <t>Capital Outlay</t>
  </si>
  <si>
    <t xml:space="preserve">Capital Projects  </t>
  </si>
  <si>
    <t xml:space="preserve">      </t>
  </si>
  <si>
    <t>Total Operating Expenditures*</t>
  </si>
  <si>
    <t>Operating Expenditures Per Pupil ADA*</t>
  </si>
  <si>
    <t>Total Receipts From County and City or Special District</t>
  </si>
  <si>
    <t>Autism</t>
  </si>
  <si>
    <t>Not Reported</t>
  </si>
  <si>
    <t>TABLE 7</t>
  </si>
  <si>
    <t>1st Month Membership  (Kindergarten through Twelve)</t>
  </si>
  <si>
    <t>Speech /Language Impaired</t>
  </si>
  <si>
    <t>Hearing Impaired or Deaf</t>
  </si>
  <si>
    <t>Visually Impaired or Blind</t>
  </si>
  <si>
    <t>Multi-Disabilities</t>
  </si>
  <si>
    <t>Developmentally Delayed</t>
  </si>
  <si>
    <t>Intellectual Disabaled</t>
  </si>
  <si>
    <t>Debt Services / Operating Transfers</t>
  </si>
  <si>
    <t>District Owned</t>
  </si>
  <si>
    <t>Treated and Released</t>
  </si>
  <si>
    <t>Confined Overnight</t>
  </si>
  <si>
    <t xml:space="preserve">Note: Total will not match total licensed personnel from Table 3. Table 2 contains only those assignment codes </t>
  </si>
  <si>
    <t>used for Report Card as "Administrators" and "Teachers"</t>
  </si>
  <si>
    <t>Bus Ownership:</t>
  </si>
  <si>
    <t>Accidents:</t>
  </si>
  <si>
    <t>Number of Buses with Wheelchair Lifts</t>
  </si>
  <si>
    <t>Number of Buses with Restraints</t>
  </si>
  <si>
    <t>Buses Equiped with :</t>
  </si>
  <si>
    <t>Two-Way Communication</t>
  </si>
  <si>
    <t>Audio/Visual Surveillance</t>
  </si>
  <si>
    <t>GPS</t>
  </si>
  <si>
    <t>Air Condition</t>
  </si>
  <si>
    <t xml:space="preserve">Number of Children Ages 3 through 21 with Disability </t>
  </si>
  <si>
    <t>Receiving Special Education Services</t>
  </si>
  <si>
    <t>Number of High Schools</t>
  </si>
  <si>
    <t>Number of K-12/Other Schools</t>
  </si>
  <si>
    <t>No College Reported</t>
  </si>
  <si>
    <t>Special Education Teachers</t>
  </si>
  <si>
    <t xml:space="preserve">School Principals </t>
  </si>
  <si>
    <t xml:space="preserve">Assistant Principals </t>
  </si>
  <si>
    <t xml:space="preserve">Supervisors of Instruction </t>
  </si>
  <si>
    <t>Instructional Coaches</t>
  </si>
  <si>
    <t>Interventionists</t>
  </si>
  <si>
    <t>Librarians</t>
  </si>
  <si>
    <t>Guidance Counselors</t>
  </si>
  <si>
    <t xml:space="preserve">          Total Classroom Teachers</t>
  </si>
  <si>
    <t xml:space="preserve">          Total Number of Instructional Personnel</t>
  </si>
  <si>
    <t>Total Number of Board of Education Employees</t>
  </si>
  <si>
    <t xml:space="preserve">     Maintenance of Plant</t>
  </si>
  <si>
    <t xml:space="preserve">     Total Current Expenditures</t>
  </si>
  <si>
    <t xml:space="preserve">     Grand Total of All Expenditures</t>
  </si>
  <si>
    <t>Average Educator Salary</t>
  </si>
  <si>
    <t>Associates Degree</t>
  </si>
  <si>
    <t>Some College</t>
  </si>
  <si>
    <t>c.  Psychologists</t>
  </si>
  <si>
    <t>School Safety</t>
  </si>
  <si>
    <t>a.  Resourse Officers</t>
  </si>
  <si>
    <t>b. Other</t>
  </si>
  <si>
    <t>Social Workers</t>
  </si>
  <si>
    <t>TABLE 9</t>
  </si>
  <si>
    <t xml:space="preserve">Total </t>
  </si>
  <si>
    <t>1st Month Membership</t>
  </si>
  <si>
    <r>
      <t xml:space="preserve">*Operating Expenditures Per Pupil ADA exclude:  </t>
    </r>
    <r>
      <rPr>
        <i/>
        <sz val="12"/>
        <rFont val="Arial"/>
        <family val="2"/>
      </rPr>
      <t>Student Body Education, Adult Education, and Pre Kindergarden</t>
    </r>
  </si>
  <si>
    <t>Suspension In-School</t>
  </si>
  <si>
    <t>Suspension Out-of-School w/o Services</t>
  </si>
  <si>
    <t>Expulsion w/o Services</t>
  </si>
  <si>
    <t>Change of Placement (Long-Term)</t>
  </si>
  <si>
    <t>TABLE 10</t>
  </si>
  <si>
    <t>Regular Diplomas</t>
  </si>
  <si>
    <t>Regular Diplomas Including Waivers</t>
  </si>
  <si>
    <t>Special Education Diplomas</t>
  </si>
  <si>
    <t>Certificates of Attendance</t>
  </si>
  <si>
    <t>Grand Total All Diplomas/Certificates</t>
  </si>
  <si>
    <t>TABLE 6</t>
  </si>
  <si>
    <t xml:space="preserve">*Data suppressed </t>
  </si>
  <si>
    <t>Note: some data suppressed, see Table 11 for more information</t>
  </si>
  <si>
    <t xml:space="preserve">     Note: some data suppressed, see Table 6 for more information</t>
  </si>
  <si>
    <t>*</t>
  </si>
  <si>
    <t>2023-2024</t>
  </si>
  <si>
    <t>Contracted</t>
  </si>
  <si>
    <t>District Owned and Contracted</t>
  </si>
  <si>
    <t>Types of Fuel:</t>
  </si>
  <si>
    <t>Gas</t>
  </si>
  <si>
    <t>Diesel</t>
  </si>
  <si>
    <t>Natural Gas</t>
  </si>
  <si>
    <t>Propane</t>
  </si>
  <si>
    <t>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</si>
</sst>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&quot;$&quot;#,##0"/>
    <numFmt numFmtId="165" formatCode="#,##0.000000000000"/>
  </numFmts>
  <fonts count="25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color indexed="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u/>
      <sz val="10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i/>
      <sz val="10"/>
      <name val="Arial"/>
      <family val="2"/>
    </font>
    <font>
      <i/>
      <sz val="9"/>
      <name val="Arial"/>
      <family val="2"/>
    </font>
    <font>
      <i/>
      <sz val="9"/>
      <name val="Times New Roman"/>
      <family val="1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4" fillId="0" borderId="0" xfId="0" applyFont="1"/>
    <xf numFmtId="0" fontId="8" fillId="0" borderId="0" xfId="0" applyFont="1" applyAlignment="1">
      <alignment horizontal="justify"/>
    </xf>
    <xf numFmtId="6" fontId="8" fillId="0" borderId="0" xfId="0" applyNumberFormat="1" applyFont="1" applyAlignment="1">
      <alignment horizontal="justify"/>
    </xf>
    <xf numFmtId="0" fontId="8" fillId="0" borderId="0" xfId="0" applyFont="1" applyAlignment="1"/>
    <xf numFmtId="6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4" fillId="0" borderId="0" xfId="0" applyNumberFormat="1" applyFont="1"/>
    <xf numFmtId="3" fontId="0" fillId="0" borderId="0" xfId="0" applyNumberFormat="1"/>
    <xf numFmtId="3" fontId="2" fillId="0" borderId="0" xfId="0" applyNumberFormat="1" applyFont="1" applyFill="1"/>
    <xf numFmtId="0" fontId="0" fillId="0" borderId="0" xfId="0" applyFill="1"/>
    <xf numFmtId="3" fontId="4" fillId="0" borderId="0" xfId="0" applyNumberFormat="1" applyFont="1" applyFill="1"/>
    <xf numFmtId="37" fontId="2" fillId="0" borderId="0" xfId="0" applyNumberFormat="1" applyFont="1" applyFill="1"/>
    <xf numFmtId="0" fontId="2" fillId="0" borderId="0" xfId="0" applyFont="1" applyFill="1"/>
    <xf numFmtId="0" fontId="4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37" fontId="0" fillId="0" borderId="0" xfId="0" applyNumberFormat="1" applyFill="1"/>
    <xf numFmtId="164" fontId="7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justify"/>
    </xf>
    <xf numFmtId="0" fontId="3" fillId="0" borderId="0" xfId="0" applyFont="1" applyFill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17" fillId="0" borderId="0" xfId="0" applyFont="1" applyFill="1"/>
    <xf numFmtId="0" fontId="18" fillId="0" borderId="0" xfId="0" applyFont="1" applyFill="1"/>
    <xf numFmtId="0" fontId="13" fillId="0" borderId="0" xfId="0" applyFont="1" applyFill="1" applyAlignment="1">
      <alignment horizontal="right"/>
    </xf>
    <xf numFmtId="37" fontId="2" fillId="0" borderId="1" xfId="0" applyNumberFormat="1" applyFont="1" applyFill="1" applyBorder="1"/>
    <xf numFmtId="0" fontId="1" fillId="0" borderId="0" xfId="0" applyFont="1" applyFill="1"/>
    <xf numFmtId="6" fontId="2" fillId="0" borderId="0" xfId="0" applyNumberFormat="1" applyFont="1" applyFill="1"/>
    <xf numFmtId="3" fontId="6" fillId="0" borderId="0" xfId="0" applyNumberFormat="1" applyFont="1" applyFill="1"/>
    <xf numFmtId="37" fontId="4" fillId="0" borderId="0" xfId="0" applyNumberFormat="1" applyFont="1" applyFill="1" applyBorder="1"/>
    <xf numFmtId="3" fontId="2" fillId="0" borderId="2" xfId="0" applyNumberFormat="1" applyFont="1" applyFill="1" applyBorder="1"/>
    <xf numFmtId="0" fontId="2" fillId="0" borderId="0" xfId="0" applyFont="1" applyFill="1" applyAlignment="1">
      <alignment horizontal="left" vertical="center" indent="2"/>
    </xf>
    <xf numFmtId="0" fontId="2" fillId="0" borderId="0" xfId="0" applyFont="1" applyFill="1" applyAlignment="1">
      <alignment horizontal="left" vertical="center" indent="5"/>
    </xf>
    <xf numFmtId="0" fontId="2" fillId="0" borderId="0" xfId="0" applyFont="1" applyFill="1" applyAlignment="1">
      <alignment horizontal="left" vertical="center" indent="3"/>
    </xf>
    <xf numFmtId="3" fontId="2" fillId="0" borderId="0" xfId="0" applyNumberFormat="1" applyFont="1" applyFill="1" applyAlignment="1">
      <alignment horizontal="right" vertical="center" indent="4"/>
    </xf>
    <xf numFmtId="0" fontId="0" fillId="0" borderId="0" xfId="0" applyFill="1" applyAlignment="1">
      <alignment horizontal="right" vertical="center" indent="4"/>
    </xf>
    <xf numFmtId="3" fontId="4" fillId="0" borderId="0" xfId="0" applyNumberFormat="1" applyFont="1" applyFill="1" applyAlignment="1">
      <alignment horizontal="right" vertical="center" indent="4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wrapText="1"/>
    </xf>
    <xf numFmtId="0" fontId="13" fillId="0" borderId="0" xfId="0" applyFont="1" applyFill="1" applyAlignment="1">
      <alignment horizontal="right" indent="2"/>
    </xf>
    <xf numFmtId="37" fontId="2" fillId="0" borderId="0" xfId="0" applyNumberFormat="1" applyFont="1" applyFill="1" applyAlignment="1">
      <alignment horizontal="right" indent="2"/>
    </xf>
    <xf numFmtId="37" fontId="2" fillId="0" borderId="1" xfId="0" applyNumberFormat="1" applyFont="1" applyFill="1" applyBorder="1" applyAlignment="1">
      <alignment horizontal="right" indent="2"/>
    </xf>
    <xf numFmtId="37" fontId="15" fillId="0" borderId="0" xfId="0" applyNumberFormat="1" applyFont="1" applyFill="1" applyBorder="1" applyAlignment="1">
      <alignment horizontal="right" indent="2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 indent="4"/>
    </xf>
    <xf numFmtId="0" fontId="0" fillId="0" borderId="0" xfId="0" applyAlignment="1">
      <alignment horizontal="right" vertical="center" indent="4"/>
    </xf>
    <xf numFmtId="3" fontId="4" fillId="0" borderId="0" xfId="0" applyNumberFormat="1" applyFont="1" applyAlignment="1">
      <alignment horizontal="right" vertical="center" indent="4"/>
    </xf>
    <xf numFmtId="0" fontId="19" fillId="0" borderId="0" xfId="0" applyFont="1"/>
    <xf numFmtId="0" fontId="4" fillId="0" borderId="0" xfId="0" applyFont="1" applyFill="1" applyAlignment="1">
      <alignment horizontal="center"/>
    </xf>
    <xf numFmtId="0" fontId="8" fillId="0" borderId="0" xfId="0" applyFont="1" applyFill="1" applyAlignment="1"/>
    <xf numFmtId="164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5" fontId="14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wrapText="1"/>
    </xf>
    <xf numFmtId="0" fontId="14" fillId="0" borderId="0" xfId="0" applyFont="1" applyFill="1" applyAlignment="1"/>
    <xf numFmtId="0" fontId="0" fillId="0" borderId="0" xfId="0" applyFill="1" applyAlignment="1"/>
    <xf numFmtId="3" fontId="9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6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6" fontId="10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 indent="4"/>
    </xf>
    <xf numFmtId="3" fontId="2" fillId="0" borderId="2" xfId="0" applyNumberFormat="1" applyFont="1" applyFill="1" applyBorder="1" applyAlignment="1">
      <alignment horizontal="right" indent="4"/>
    </xf>
    <xf numFmtId="3" fontId="4" fillId="0" borderId="0" xfId="0" applyNumberFormat="1" applyFont="1" applyFill="1" applyAlignment="1">
      <alignment horizontal="right" indent="4"/>
    </xf>
    <xf numFmtId="165" fontId="0" fillId="0" borderId="0" xfId="0" applyNumberFormat="1" applyFill="1"/>
    <xf numFmtId="3" fontId="2" fillId="0" borderId="1" xfId="0" applyNumberFormat="1" applyFont="1" applyFill="1" applyBorder="1" applyAlignment="1">
      <alignment horizontal="right" indent="4"/>
    </xf>
    <xf numFmtId="3" fontId="0" fillId="0" borderId="0" xfId="0" applyNumberFormat="1" applyFill="1" applyAlignment="1">
      <alignment horizontal="right" indent="4"/>
    </xf>
    <xf numFmtId="4" fontId="0" fillId="0" borderId="0" xfId="0" applyNumberFormat="1" applyFill="1"/>
    <xf numFmtId="3" fontId="0" fillId="0" borderId="1" xfId="0" applyNumberFormat="1" applyFill="1" applyBorder="1" applyAlignment="1">
      <alignment horizontal="right" indent="4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horizontal="right" vertical="center" indent="1"/>
    </xf>
    <xf numFmtId="0" fontId="4" fillId="0" borderId="0" xfId="0" applyFont="1" applyFill="1" applyAlignment="1">
      <alignment vertical="top" wrapText="1"/>
    </xf>
    <xf numFmtId="3" fontId="4" fillId="0" borderId="0" xfId="0" applyNumberFormat="1" applyFont="1" applyFill="1" applyAlignment="1">
      <alignment horizontal="right" vertical="top" wrapText="1"/>
    </xf>
    <xf numFmtId="0" fontId="23" fillId="0" borderId="0" xfId="0" applyFont="1" applyFill="1"/>
    <xf numFmtId="0" fontId="2" fillId="0" borderId="0" xfId="0" applyFont="1" applyFill="1" applyAlignment="1">
      <alignment horizontal="left" indent="4"/>
    </xf>
    <xf numFmtId="0" fontId="23" fillId="0" borderId="0" xfId="0" applyFont="1" applyFill="1" applyAlignment="1">
      <alignment horizontal="left" indent="4"/>
    </xf>
    <xf numFmtId="3" fontId="2" fillId="0" borderId="1" xfId="0" applyNumberFormat="1" applyFont="1" applyFill="1" applyBorder="1" applyAlignment="1">
      <alignment horizontal="right" vertical="center" indent="4"/>
    </xf>
    <xf numFmtId="0" fontId="23" fillId="0" borderId="0" xfId="0" applyFont="1"/>
    <xf numFmtId="0" fontId="7" fillId="0" borderId="0" xfId="0" applyFont="1" applyFill="1" applyAlignment="1">
      <alignment horizontal="left"/>
    </xf>
    <xf numFmtId="3" fontId="6" fillId="0" borderId="0" xfId="0" applyNumberFormat="1" applyFont="1" applyAlignment="1">
      <alignment horizontal="right"/>
    </xf>
    <xf numFmtId="0" fontId="24" fillId="0" borderId="0" xfId="0" applyFont="1" applyFill="1" applyAlignment="1">
      <alignment horizontal="center"/>
    </xf>
    <xf numFmtId="3" fontId="0" fillId="2" borderId="0" xfId="0" applyNumberFormat="1" applyFill="1"/>
    <xf numFmtId="0" fontId="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 indent="2"/>
    </xf>
    <xf numFmtId="0" fontId="2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Schools\TABLE%201%20%2023-24.xlsx" TargetMode="External"/><Relationship Id="rId1" Type="http://schemas.microsoft.com/office/2006/relationships/xlExternalLinkPath/xlAlternateStartup" Target="COMMON/HISTORY/ASR/FY%2023-24/Non%20Fiscal/Schools/TABLE%201%20%2023-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Students\Table%207%202023-24.xlsx" TargetMode="External"/><Relationship Id="rId1" Type="http://schemas.microsoft.com/office/2006/relationships/xlExternalLinkPath/xlAlternateStartup" Target="COMMON/HISTORY/ASR/FY%2023-24/Non%20Fiscal/Students/Table%207%20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Students\Table%208%202023-24.xlsx" TargetMode="External"/><Relationship Id="rId1" Type="http://schemas.microsoft.com/office/2006/relationships/xlExternalLinkPath/xlAlternateStartup" Target="COMMON/HISTORY/ASR/FY%2023-24/Non%20Fiscal/Students/Table%208%202023-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Students\Table%209%202023-24.xlsx" TargetMode="External"/><Relationship Id="rId1" Type="http://schemas.microsoft.com/office/2006/relationships/xlExternalLinkPath/xlAlternateStartup" Target="COMMON/HISTORY/ASR/FY%2023-24/Non%20Fiscal/Students/Table%209%202023-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2-23\Non%20Fiscal\Students\2022-23-discipline%20from%20'Data'.xlsx" TargetMode="External"/><Relationship Id="rId1" Type="http://schemas.microsoft.com/office/2006/relationships/xlExternalLinkPath/xlAlternateStartup" Target="COMMON/HISTORY/ASR/FY%2022-23/Non%20Fiscal/Students/2022-23-discipline%20from%20'Data'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Students\Table%2011%202023-24.xlsx" TargetMode="External"/><Relationship Id="rId1" Type="http://schemas.microsoft.com/office/2006/relationships/xlExternalLinkPath/xlAlternateStartup" Target="COMMON/HISTORY/ASR/FY%2023-24/Non%20Fiscal/Students/Table%2011%202023-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Transportation\TABLE%2012A%20%202023-24.xlsx" TargetMode="External"/><Relationship Id="rId1" Type="http://schemas.microsoft.com/office/2006/relationships/xlExternalLinkPath/xlAlternateStartup" Target="COMMON/HISTORY/ASR/FY%2023-24/Non%20Fiscal/Transportation/TABLE%2012A%20%202023-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Transportation\TABLE%2012C%20%202023-24.xlsx" TargetMode="External"/><Relationship Id="rId1" Type="http://schemas.microsoft.com/office/2006/relationships/xlExternalLinkPath/xlAlternateStartup" Target="COMMON/HISTORY/ASR/FY%2023-24/Non%20Fiscal/Transportation/TABLE%2012C%20%202023-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Revenue\TABLE%2013%20%2023-24.xlsx" TargetMode="External"/><Relationship Id="rId1" Type="http://schemas.microsoft.com/office/2006/relationships/xlExternalLinkPath/xlAlternateStartup" Target="COMMON/HISTORY/ASR/FY%2023-24/Fiscal/Revenue/TABLE%2013%20%2023-24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Revenue\TABLE%2015%20%2023-24.xlsx" TargetMode="External"/><Relationship Id="rId1" Type="http://schemas.microsoft.com/office/2006/relationships/xlExternalLinkPath/xlAlternateStartup" Target="COMMON/HISTORY/ASR/FY%2023-24/Fiscal/Revenue/TABLE%2015%20%2023-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Revenue\TABLE%2016%20%2023-24.xlsx" TargetMode="External"/><Relationship Id="rId1" Type="http://schemas.microsoft.com/office/2006/relationships/xlExternalLinkPath/xlAlternateStartup" Target="COMMON/HISTORY/ASR/FY%2023-24/Fiscal/Revenue/TABLE%2016%20%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COMMON/HISTORY/ASR/FY%2023-24/Non%20Fiscal/Staff/TABLE%202%20%2023-24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Revenue\TABLE%2017%20%2023-24.xlsx" TargetMode="External"/><Relationship Id="rId1" Type="http://schemas.microsoft.com/office/2006/relationships/xlExternalLinkPath/xlAlternateStartup" Target="COMMON/HISTORY/ASR/FY%2023-24/Fiscal/Revenue/TABLE%2017%20%2023-24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Revenue\TABLE%2018%20%2023-24.xlsx" TargetMode="External"/><Relationship Id="rId1" Type="http://schemas.microsoft.com/office/2006/relationships/xlExternalLinkPath/xlAlternateStartup" Target="COMMON/HISTORY/ASR/FY%2023-24/Fiscal/Revenue/TABLE%2018%20%2023-24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25%20%2023-24.xlsx" TargetMode="External"/><Relationship Id="rId1" Type="http://schemas.microsoft.com/office/2006/relationships/xlExternalLinkPath/xlAlternateStartup" Target="COMMON/HISTORY/ASR/FY%2023-24/Fiscal/Expenditures/TABLE%2025%20%2023-24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28%20%2023-24.xlsx" TargetMode="External"/><Relationship Id="rId1" Type="http://schemas.microsoft.com/office/2006/relationships/xlExternalLinkPath/xlAlternateStartup" Target="COMMON/HISTORY/ASR/FY%2023-24/Fiscal/Expenditures/TABLE%2028%20%2023-24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34%20%2023-24.xlsx" TargetMode="External"/><Relationship Id="rId1" Type="http://schemas.microsoft.com/office/2006/relationships/xlExternalLinkPath/xlAlternateStartup" Target="COMMON/HISTORY/ASR/FY%2023-24/Fiscal/Expenditures/TABLE%2034%20%2023-24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35%20%2023-24.xlsx" TargetMode="External"/><Relationship Id="rId1" Type="http://schemas.microsoft.com/office/2006/relationships/xlExternalLinkPath/xlAlternateStartup" Target="COMMON/HISTORY/ASR/FY%2023-24/Fiscal/Expenditures/TABLE%2035%20%2023-24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36%2023-24.xlsx" TargetMode="External"/><Relationship Id="rId1" Type="http://schemas.microsoft.com/office/2006/relationships/xlExternalLinkPath/xlAlternateStartup" Target="COMMON/HISTORY/ASR/FY%2023-24/Fiscal/Expenditures/TABLE%2036%2023-24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37%2023-24.xlsx" TargetMode="External"/><Relationship Id="rId1" Type="http://schemas.microsoft.com/office/2006/relationships/xlExternalLinkPath/xlAlternateStartup" Target="COMMON/HISTORY/ASR/FY%2023-24/Fiscal/Expenditures/TABLE%2037%2023-24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39%2023-24.xlsx" TargetMode="External"/><Relationship Id="rId1" Type="http://schemas.microsoft.com/office/2006/relationships/xlExternalLinkPath/xlAlternateStartup" Target="COMMON/HISTORY/ASR/FY%2023-24/Fiscal/Expenditures/TABLE%2039%2023-24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41%2023-24.xlsx" TargetMode="External"/><Relationship Id="rId1" Type="http://schemas.microsoft.com/office/2006/relationships/xlExternalLinkPath/xlAlternateStartup" Target="COMMON/HISTORY/ASR/FY%2023-24/Fiscal/Expenditures/TABLE%2041%2023-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Staff\TABLE%203_1%20%2023-24.xlsx" TargetMode="External"/><Relationship Id="rId1" Type="http://schemas.microsoft.com/office/2006/relationships/xlExternalLinkPath/xlAlternateStartup" Target="COMMON/HISTORY/ASR/FY%2023-24/Non%20Fiscal/Staff/TABLE%203_1%20%2023-24.xlsx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50%2023-24.xlsx" TargetMode="External"/><Relationship Id="rId1" Type="http://schemas.microsoft.com/office/2006/relationships/xlExternalLinkPath/xlAlternateStartup" Target="COMMON/HISTORY/ASR/FY%2023-24/Fiscal/Expenditures/TABLE%2050%2023-24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45%2023-24.xlsx" TargetMode="External"/><Relationship Id="rId1" Type="http://schemas.microsoft.com/office/2006/relationships/xlExternalLinkPath/xlAlternateStartup" Target="COMMON/HISTORY/ASR/FY%2023-24/Fiscal/Expenditures/TABLE%2045%2023-24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46%2023-24.xlsx" TargetMode="External"/><Relationship Id="rId1" Type="http://schemas.microsoft.com/office/2006/relationships/xlExternalLinkPath/xlAlternateStartup" Target="COMMON/HISTORY/ASR/FY%2023-24/Fiscal/Expenditures/TABLE%2046%2023-24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47%2023-24.xlsx" TargetMode="External"/><Relationship Id="rId1" Type="http://schemas.microsoft.com/office/2006/relationships/xlExternalLinkPath/xlAlternateStartup" Target="COMMON/HISTORY/ASR/FY%2023-24/Fiscal/Expenditures/TABLE%2047%2023-24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48%2023-24.xlsx" TargetMode="External"/><Relationship Id="rId1" Type="http://schemas.microsoft.com/office/2006/relationships/xlExternalLinkPath/xlAlternateStartup" Target="COMMON/HISTORY/ASR/FY%2023-24/Fiscal/Expenditures/TABLE%2048%2023-24.xlsx" TargetMode="External"/></Relationships>
</file>

<file path=xl/externalLinks/_rels/externalLink3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49%2023-24.xlsx" TargetMode="External"/><Relationship Id="rId1" Type="http://schemas.microsoft.com/office/2006/relationships/xlExternalLinkPath/xlAlternateStartup" Target="COMMON/HISTORY/ASR/FY%2023-24/Fiscal/Expenditures/TABLE%2049%2023-24.xlsx" TargetMode="External"/></Relationships>
</file>

<file path=xl/externalLinks/_rels/externalLink3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Fiscal\Expenditures\TABLE%2051%2023-24.xlsx" TargetMode="External"/><Relationship Id="rId1" Type="http://schemas.microsoft.com/office/2006/relationships/xlExternalLinkPath/xlAlternateStartup" Target="COMMON/HISTORY/ASR/FY%2023-24/Fiscal/Expenditures/TABLE%2051%2023-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Staff\TABLE%203_2%20%2023-24.xlsx" TargetMode="External"/><Relationship Id="rId1" Type="http://schemas.microsoft.com/office/2006/relationships/xlExternalLinkPath/xlAlternateStartup" Target="COMMON/HISTORY/ASR/FY%2023-24/Non%20Fiscal/Staff/TABLE%203_2%20%2023-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COMMON/HISTORY/ASR/FY%2023-24/Preface/BoardMembers_12182024%20Brittany%20Massey%20TSBA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Staff\TABLE%204_1%20%2023-24.xlsx" TargetMode="External"/><Relationship Id="rId1" Type="http://schemas.microsoft.com/office/2006/relationships/xlExternalLinkPath/xlAlternateStartup" Target="COMMON/HISTORY/ASR/FY%2023-24/Non%20Fiscal/Staff/TABLE%204_1%20%2023-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Non%20Fiscal\Staff\TABLE%204_2%20%2023-24.xlsx" TargetMode="External"/><Relationship Id="rId1" Type="http://schemas.microsoft.com/office/2006/relationships/xlExternalLinkPath/xlAlternateStartup" Target="COMMON/HISTORY/ASR/FY%2023-24/Non%20Fiscal/Staff/TABLE%204_2%20%2023-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COMMON/HISTORY/ASR/FY%2023-24/Non%20Fiscal/Staff/TABLE%205%20%2023-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MON\HISTORY\ASR\FY%2023-24\website\Excel\Table%206%202023-24.xlsx" TargetMode="External"/><Relationship Id="rId1" Type="http://schemas.microsoft.com/office/2006/relationships/xlExternalLinkPath/xlAlternateStartup" Target="COMMON/HISTORY/ASR/FY%2023-24/website/Excel/Table%206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R TABLE 1"/>
    </sheetNames>
    <sheetDataSet>
      <sheetData sheetId="0">
        <row r="151">
          <cell r="C151">
            <v>918</v>
          </cell>
          <cell r="D151">
            <v>295</v>
          </cell>
          <cell r="E151">
            <v>296</v>
          </cell>
          <cell r="F151">
            <v>279</v>
          </cell>
          <cell r="G151">
            <v>13</v>
          </cell>
          <cell r="H151">
            <v>10</v>
          </cell>
          <cell r="I151">
            <v>26</v>
          </cell>
          <cell r="J151">
            <v>23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7"/>
    </sheetNames>
    <sheetDataSet>
      <sheetData sheetId="0">
        <row r="151">
          <cell r="C151">
            <v>72864.516084444433</v>
          </cell>
          <cell r="D151">
            <v>74119.887606666656</v>
          </cell>
          <cell r="E151">
            <v>76259.116675555531</v>
          </cell>
          <cell r="F151">
            <v>73038.855949999983</v>
          </cell>
          <cell r="G151">
            <v>73335.172789999982</v>
          </cell>
          <cell r="H151">
            <v>74152.384577777731</v>
          </cell>
          <cell r="I151">
            <v>73198.820887777794</v>
          </cell>
          <cell r="J151">
            <v>72298.834865555575</v>
          </cell>
          <cell r="K151">
            <v>72232.731243333328</v>
          </cell>
          <cell r="L151">
            <v>75159.014987777759</v>
          </cell>
          <cell r="M151">
            <v>74628.93650222219</v>
          </cell>
          <cell r="N151">
            <v>71186.296344444447</v>
          </cell>
          <cell r="O151">
            <v>67770.100531111122</v>
          </cell>
          <cell r="P151">
            <v>16976.255476666665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8"/>
    </sheetNames>
    <sheetDataSet>
      <sheetData sheetId="0">
        <row r="151">
          <cell r="C151">
            <v>68684.737609999996</v>
          </cell>
          <cell r="D151">
            <v>71580.817970000018</v>
          </cell>
          <cell r="E151">
            <v>71748.703059999985</v>
          </cell>
          <cell r="F151">
            <v>74717.413500000039</v>
          </cell>
          <cell r="G151">
            <v>71148.631909999996</v>
          </cell>
          <cell r="H151">
            <v>71345.757030000008</v>
          </cell>
          <cell r="I151">
            <v>71504.552390000026</v>
          </cell>
          <cell r="J151">
            <v>70979.392549999975</v>
          </cell>
          <cell r="K151">
            <v>70159.249819999997</v>
          </cell>
          <cell r="L151">
            <v>71802.285279999982</v>
          </cell>
          <cell r="M151">
            <v>70469.817679999993</v>
          </cell>
          <cell r="N151">
            <v>68984.494130000021</v>
          </cell>
          <cell r="O151">
            <v>64938.448989999997</v>
          </cell>
          <cell r="P151">
            <v>16181.778329999996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51">
          <cell r="C151">
            <v>76126</v>
          </cell>
          <cell r="D151">
            <v>72248</v>
          </cell>
          <cell r="E151">
            <v>73679</v>
          </cell>
          <cell r="F151">
            <v>73841</v>
          </cell>
          <cell r="G151">
            <v>73755</v>
          </cell>
          <cell r="H151">
            <v>73244</v>
          </cell>
          <cell r="I151">
            <v>73054</v>
          </cell>
          <cell r="J151">
            <v>73900</v>
          </cell>
          <cell r="K151">
            <v>77160</v>
          </cell>
          <cell r="L151">
            <v>80789</v>
          </cell>
          <cell r="M151">
            <v>75347</v>
          </cell>
          <cell r="N151">
            <v>71575</v>
          </cell>
          <cell r="O151">
            <v>68269</v>
          </cell>
          <cell r="P151">
            <v>962987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ipline by Grade"/>
      <sheetName val="Discipline by District"/>
      <sheetName val="table 10"/>
    </sheetNames>
    <sheetDataSet>
      <sheetData sheetId="0">
        <row r="2">
          <cell r="B2">
            <v>577</v>
          </cell>
          <cell r="C2">
            <v>992</v>
          </cell>
          <cell r="E2">
            <v>16</v>
          </cell>
        </row>
        <row r="3">
          <cell r="B3">
            <v>633</v>
          </cell>
          <cell r="C3">
            <v>1084</v>
          </cell>
          <cell r="D3">
            <v>10</v>
          </cell>
          <cell r="E3">
            <v>21</v>
          </cell>
        </row>
        <row r="4">
          <cell r="B4">
            <v>915</v>
          </cell>
          <cell r="C4">
            <v>1467</v>
          </cell>
          <cell r="D4">
            <v>18</v>
          </cell>
          <cell r="E4">
            <v>35</v>
          </cell>
        </row>
        <row r="5">
          <cell r="B5">
            <v>1417</v>
          </cell>
          <cell r="C5">
            <v>2079</v>
          </cell>
          <cell r="D5">
            <v>30</v>
          </cell>
          <cell r="E5">
            <v>52</v>
          </cell>
        </row>
        <row r="6">
          <cell r="B6">
            <v>2253</v>
          </cell>
          <cell r="C6">
            <v>3095</v>
          </cell>
          <cell r="D6">
            <v>37</v>
          </cell>
          <cell r="E6">
            <v>101</v>
          </cell>
        </row>
        <row r="7">
          <cell r="B7">
            <v>5807</v>
          </cell>
          <cell r="C7">
            <v>5387</v>
          </cell>
          <cell r="D7">
            <v>117</v>
          </cell>
          <cell r="E7">
            <v>465</v>
          </cell>
        </row>
        <row r="8">
          <cell r="B8">
            <v>7241</v>
          </cell>
          <cell r="C8">
            <v>6225</v>
          </cell>
          <cell r="D8">
            <v>181</v>
          </cell>
          <cell r="E8">
            <v>858</v>
          </cell>
        </row>
        <row r="9">
          <cell r="B9">
            <v>7168</v>
          </cell>
          <cell r="C9">
            <v>6002</v>
          </cell>
          <cell r="D9">
            <v>235</v>
          </cell>
          <cell r="E9">
            <v>1154</v>
          </cell>
        </row>
        <row r="10">
          <cell r="B10">
            <v>8425</v>
          </cell>
          <cell r="C10">
            <v>6150</v>
          </cell>
          <cell r="D10">
            <v>533</v>
          </cell>
          <cell r="E10">
            <v>1565</v>
          </cell>
        </row>
        <row r="11">
          <cell r="B11">
            <v>6997</v>
          </cell>
          <cell r="C11">
            <v>5102</v>
          </cell>
          <cell r="D11">
            <v>465</v>
          </cell>
          <cell r="E11">
            <v>1292</v>
          </cell>
        </row>
        <row r="12">
          <cell r="B12">
            <v>5354</v>
          </cell>
          <cell r="C12">
            <v>3730</v>
          </cell>
          <cell r="D12">
            <v>321</v>
          </cell>
          <cell r="E12">
            <v>863</v>
          </cell>
        </row>
        <row r="13">
          <cell r="B13">
            <v>3820</v>
          </cell>
          <cell r="C13">
            <v>2353</v>
          </cell>
          <cell r="D13">
            <v>161</v>
          </cell>
          <cell r="E13">
            <v>493</v>
          </cell>
        </row>
        <row r="14">
          <cell r="B14">
            <v>403</v>
          </cell>
          <cell r="C14">
            <v>927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1"/>
    </sheetNames>
    <sheetDataSet>
      <sheetData sheetId="0">
        <row r="153">
          <cell r="C153">
            <v>35014</v>
          </cell>
          <cell r="D153">
            <v>8532</v>
          </cell>
          <cell r="E153">
            <v>30054</v>
          </cell>
          <cell r="F153">
            <v>2929</v>
          </cell>
          <cell r="G153">
            <v>18695</v>
          </cell>
          <cell r="H153">
            <v>21278</v>
          </cell>
          <cell r="I153">
            <v>283</v>
          </cell>
          <cell r="J153">
            <v>689</v>
          </cell>
          <cell r="K153">
            <v>254</v>
          </cell>
          <cell r="L153">
            <v>0</v>
          </cell>
          <cell r="M153">
            <v>1839</v>
          </cell>
          <cell r="N153">
            <v>14101</v>
          </cell>
          <cell r="O153">
            <v>168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2A"/>
    </sheetNames>
    <sheetDataSet>
      <sheetData sheetId="0">
        <row r="137">
          <cell r="I137">
            <v>8724</v>
          </cell>
          <cell r="J137">
            <v>2311</v>
          </cell>
          <cell r="K137">
            <v>679</v>
          </cell>
          <cell r="L137">
            <v>741</v>
          </cell>
          <cell r="M137">
            <v>10690</v>
          </cell>
          <cell r="N137">
            <v>6</v>
          </cell>
          <cell r="O137">
            <v>195</v>
          </cell>
          <cell r="P137">
            <v>29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2C"/>
    </sheetNames>
    <sheetDataSet>
      <sheetData sheetId="0">
        <row r="139">
          <cell r="C139">
            <v>7253</v>
          </cell>
          <cell r="D139">
            <v>7705</v>
          </cell>
          <cell r="E139">
            <v>5170</v>
          </cell>
          <cell r="F139">
            <v>2840</v>
          </cell>
          <cell r="G139">
            <v>1376</v>
          </cell>
          <cell r="H139">
            <v>2756</v>
          </cell>
          <cell r="I139">
            <v>984</v>
          </cell>
          <cell r="J139">
            <v>30</v>
          </cell>
          <cell r="K139">
            <v>42</v>
          </cell>
          <cell r="L139">
            <v>6</v>
          </cell>
          <cell r="N139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3"/>
    </sheetNames>
    <sheetDataSet>
      <sheetData sheetId="0">
        <row r="15">
          <cell r="K15">
            <v>46467401</v>
          </cell>
        </row>
        <row r="160">
          <cell r="K160">
            <v>7022442388.6000032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5"/>
    </sheetNames>
    <sheetDataSet>
      <sheetData sheetId="0">
        <row r="14">
          <cell r="F14">
            <v>17770747</v>
          </cell>
        </row>
        <row r="159">
          <cell r="F159">
            <v>2490026917.3300009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6"/>
    </sheetNames>
    <sheetDataSet>
      <sheetData sheetId="0">
        <row r="22">
          <cell r="I22">
            <v>30580137</v>
          </cell>
        </row>
        <row r="166">
          <cell r="I166">
            <v>4936448214.499999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 2  23-24"/>
    </sheetNames>
    <sheetDataSet>
      <sheetData sheetId="0">
        <row r="154">
          <cell r="C154">
            <v>882</v>
          </cell>
          <cell r="D154">
            <v>2163</v>
          </cell>
          <cell r="E154">
            <v>4</v>
          </cell>
          <cell r="F154">
            <v>1990</v>
          </cell>
          <cell r="G154">
            <v>6618</v>
          </cell>
          <cell r="H154">
            <v>8</v>
          </cell>
          <cell r="I154">
            <v>8245</v>
          </cell>
          <cell r="J154">
            <v>33026</v>
          </cell>
          <cell r="K154">
            <v>101</v>
          </cell>
          <cell r="L154">
            <v>5983</v>
          </cell>
          <cell r="M154">
            <v>22322</v>
          </cell>
          <cell r="N154">
            <v>109</v>
          </cell>
          <cell r="O154">
            <v>56</v>
          </cell>
          <cell r="P154">
            <v>101</v>
          </cell>
          <cell r="Q154">
            <v>3</v>
          </cell>
          <cell r="R154">
            <v>56</v>
          </cell>
          <cell r="S154">
            <v>101</v>
          </cell>
          <cell r="T154">
            <v>3</v>
          </cell>
          <cell r="U154">
            <v>550</v>
          </cell>
          <cell r="V154">
            <v>246</v>
          </cell>
          <cell r="W154">
            <v>9</v>
          </cell>
          <cell r="X154">
            <v>17762</v>
          </cell>
          <cell r="Y154">
            <v>64577</v>
          </cell>
          <cell r="Z154">
            <v>237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7"/>
    </sheetNames>
    <sheetDataSet>
      <sheetData sheetId="0">
        <row r="25">
          <cell r="I25">
            <v>1959879</v>
          </cell>
        </row>
        <row r="170">
          <cell r="I170">
            <v>712588482.56999969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8"/>
    </sheetNames>
    <sheetDataSet>
      <sheetData sheetId="0">
        <row r="20">
          <cell r="E20">
            <v>1814759</v>
          </cell>
        </row>
        <row r="164">
          <cell r="E164">
            <v>1283930681.4900002</v>
          </cell>
          <cell r="F164">
            <v>15161506002.999998</v>
          </cell>
          <cell r="G164">
            <v>16445436684.489996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25"/>
    </sheetNames>
    <sheetDataSet>
      <sheetData sheetId="0">
        <row r="18">
          <cell r="J18">
            <v>0</v>
          </cell>
        </row>
        <row r="163">
          <cell r="K163">
            <v>7499956917.7099981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28"/>
    </sheetNames>
    <sheetDataSet>
      <sheetData sheetId="0">
        <row r="19">
          <cell r="J19">
            <v>2167048</v>
          </cell>
        </row>
        <row r="163">
          <cell r="K163">
            <v>778156567.00999975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34"/>
    </sheetNames>
    <sheetDataSet>
      <sheetData sheetId="0">
        <row r="16">
          <cell r="J16">
            <v>0</v>
          </cell>
        </row>
        <row r="161">
          <cell r="K161">
            <v>1165426742.2499998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35"/>
    </sheetNames>
    <sheetDataSet>
      <sheetData sheetId="0">
        <row r="19">
          <cell r="J19">
            <v>1717671</v>
          </cell>
        </row>
        <row r="164">
          <cell r="J164">
            <v>191105852.96000007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36"/>
      <sheetName val="TABLE 36 23-24"/>
    </sheetNames>
    <sheetDataSet>
      <sheetData sheetId="0">
        <row r="18">
          <cell r="L18">
            <v>2281466</v>
          </cell>
        </row>
        <row r="163">
          <cell r="K163">
            <v>74419316.650000006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37"/>
      <sheetName val="TABLE 37 23-24"/>
    </sheetNames>
    <sheetDataSet>
      <sheetData sheetId="0">
        <row r="18">
          <cell r="K18">
            <v>5248299</v>
          </cell>
        </row>
        <row r="163">
          <cell r="K163">
            <v>779667459.32000017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39"/>
      <sheetName val="TABLE 39 23-24"/>
    </sheetNames>
    <sheetDataSet>
      <sheetData sheetId="0">
        <row r="18">
          <cell r="K18">
            <v>782427</v>
          </cell>
        </row>
        <row r="163">
          <cell r="K163">
            <v>364203853.69999999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41"/>
    </sheetNames>
    <sheetDataSet>
      <sheetData sheetId="0">
        <row r="19">
          <cell r="K19">
            <v>7013914</v>
          </cell>
        </row>
        <row r="164">
          <cell r="K164">
            <v>1097154691.0200005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3_1"/>
      <sheetName val="TABLE 3_1  23-24"/>
    </sheetNames>
    <sheetDataSet>
      <sheetData sheetId="0">
        <row r="6">
          <cell r="F6">
            <v>447.77500000000003</v>
          </cell>
        </row>
        <row r="149">
          <cell r="C149">
            <v>47500.379199999959</v>
          </cell>
          <cell r="D149">
            <v>15108.900900000004</v>
          </cell>
          <cell r="E149">
            <v>8942.0820000000022</v>
          </cell>
          <cell r="G149">
            <v>2129.5958999999998</v>
          </cell>
          <cell r="H149">
            <v>2898.9996999999998</v>
          </cell>
          <cell r="I149">
            <v>403.15280000000001</v>
          </cell>
          <cell r="J149">
            <v>2160.7122999999997</v>
          </cell>
          <cell r="K149">
            <v>1690.3896</v>
          </cell>
          <cell r="L149">
            <v>6691.3751000000011</v>
          </cell>
        </row>
      </sheetData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50"/>
    </sheetNames>
    <sheetDataSet>
      <sheetData sheetId="0">
        <row r="156">
          <cell r="H156">
            <v>1296665060.9099994</v>
          </cell>
          <cell r="I156">
            <v>13246756461.530005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45"/>
    </sheetNames>
    <sheetDataSet>
      <sheetData sheetId="0">
        <row r="19">
          <cell r="I19">
            <v>4845486</v>
          </cell>
        </row>
        <row r="164">
          <cell r="I164">
            <v>98013514.659999982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46"/>
    </sheetNames>
    <sheetDataSet>
      <sheetData sheetId="0">
        <row r="21">
          <cell r="K21">
            <v>9653396</v>
          </cell>
        </row>
        <row r="166">
          <cell r="J166">
            <v>156995406.12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47"/>
    </sheetNames>
    <sheetDataSet>
      <sheetData sheetId="0">
        <row r="20">
          <cell r="I20">
            <v>3879077</v>
          </cell>
        </row>
        <row r="165">
          <cell r="I165">
            <v>589556437.42000008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48"/>
    </sheetNames>
    <sheetDataSet>
      <sheetData sheetId="0">
        <row r="21">
          <cell r="H21">
            <v>2564725</v>
          </cell>
        </row>
        <row r="166">
          <cell r="H166">
            <v>244960647.85000002</v>
          </cell>
          <cell r="I166">
            <v>854968318.79999971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49"/>
    </sheetNames>
    <sheetDataSet>
      <sheetData sheetId="0">
        <row r="171">
          <cell r="J171">
            <v>588245889.3900001</v>
          </cell>
          <cell r="K171">
            <v>15779496675.769997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51"/>
    </sheetNames>
    <sheetDataSet>
      <sheetData sheetId="0">
        <row r="150">
          <cell r="D150">
            <v>13223224259.420004</v>
          </cell>
          <cell r="E150">
            <v>13658.01345990254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3_2"/>
      <sheetName val="TABLE 3_2  23-24"/>
    </sheetNames>
    <sheetDataSet>
      <sheetData sheetId="0">
        <row r="148">
          <cell r="D148">
            <v>1445.4750000000001</v>
          </cell>
          <cell r="E148">
            <v>2585.5880999999995</v>
          </cell>
          <cell r="F148">
            <v>551.99450000000002</v>
          </cell>
          <cell r="G148">
            <v>73.390500000000003</v>
          </cell>
          <cell r="I148">
            <v>133.76670000000001</v>
          </cell>
          <cell r="J148">
            <v>93.60990000000001</v>
          </cell>
          <cell r="K148">
            <v>1231.9686999999997</v>
          </cell>
          <cell r="M148">
            <v>52931.799999999996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use for ASR"/>
      <sheetName val="board members"/>
      <sheetName val="notes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4_1"/>
      <sheetName val="TABLE 4_1  23-24"/>
    </sheetNames>
    <sheetDataSet>
      <sheetData sheetId="0">
        <row r="10">
          <cell r="B10" t="str">
            <v>00010</v>
          </cell>
        </row>
        <row r="153">
          <cell r="D153">
            <v>1659.7999999999997</v>
          </cell>
          <cell r="E153">
            <v>433.7</v>
          </cell>
          <cell r="F153">
            <v>322.5</v>
          </cell>
          <cell r="G153">
            <v>4081.6</v>
          </cell>
          <cell r="H153">
            <v>2274.5</v>
          </cell>
          <cell r="I153">
            <v>3732.5</v>
          </cell>
          <cell r="J153">
            <v>3606.3</v>
          </cell>
          <cell r="K153">
            <v>5417.6000000000013</v>
          </cell>
          <cell r="L153">
            <v>7945.5999999999995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4_2"/>
      <sheetName val="TABLE 4_2  23-24"/>
    </sheetNames>
    <sheetDataSet>
      <sheetData sheetId="0">
        <row r="154">
          <cell r="D154">
            <v>8432.0999999999985</v>
          </cell>
          <cell r="E154">
            <v>418.90000000000003</v>
          </cell>
          <cell r="F154">
            <v>9632</v>
          </cell>
          <cell r="G154">
            <v>111</v>
          </cell>
          <cell r="H154">
            <v>922.9</v>
          </cell>
          <cell r="I154">
            <v>1028.5</v>
          </cell>
          <cell r="J154">
            <v>206</v>
          </cell>
          <cell r="K154">
            <v>369</v>
          </cell>
          <cell r="L154">
            <v>3039.3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 5  23-24"/>
    </sheetNames>
    <sheetDataSet>
      <sheetData sheetId="0">
        <row r="149">
          <cell r="C149">
            <v>64634.372514245057</v>
          </cell>
          <cell r="D149">
            <v>64012.845342252491</v>
          </cell>
          <cell r="E149">
            <v>60783.7754187026</v>
          </cell>
          <cell r="F149">
            <v>101855.29864325844</v>
          </cell>
          <cell r="G149">
            <v>19724105.198117152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47">
          <cell r="C147">
            <v>62387</v>
          </cell>
          <cell r="D147">
            <v>66310</v>
          </cell>
          <cell r="E147">
            <v>261</v>
          </cell>
          <cell r="F147">
            <v>580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topLeftCell="A292" zoomScaleNormal="100" zoomScaleSheetLayoutView="75" workbookViewId="0">
      <selection activeCell="A300" sqref="A300:I300"/>
    </sheetView>
  </sheetViews>
  <sheetFormatPr defaultRowHeight="13.2" x14ac:dyDescent="0.25"/>
  <cols>
    <col min="1" max="1" width="1.33203125" customWidth="1"/>
    <col min="2" max="2" width="6" customWidth="1"/>
    <col min="3" max="3" width="7.88671875" customWidth="1"/>
    <col min="4" max="4" width="10.109375" customWidth="1"/>
    <col min="5" max="5" width="12.88671875" customWidth="1"/>
    <col min="6" max="6" width="14.88671875" customWidth="1"/>
    <col min="7" max="7" width="14.5546875" customWidth="1"/>
    <col min="8" max="8" width="23.33203125" customWidth="1"/>
    <col min="9" max="9" width="8.5546875" customWidth="1"/>
    <col min="11" max="11" width="10" bestFit="1" customWidth="1"/>
  </cols>
  <sheetData>
    <row r="1" spans="1:1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/>
      <c r="B3" s="12"/>
      <c r="C3" s="12"/>
      <c r="D3" s="12"/>
      <c r="E3" s="12"/>
      <c r="F3" s="15"/>
      <c r="G3" s="12"/>
      <c r="H3" s="12"/>
      <c r="I3" s="12"/>
      <c r="J3" s="12"/>
    </row>
    <row r="4" spans="1:10" ht="12.75" customHeight="1" x14ac:dyDescent="0.3">
      <c r="B4" s="25"/>
      <c r="C4" s="25"/>
      <c r="D4" s="25"/>
      <c r="E4" s="100" t="s">
        <v>0</v>
      </c>
      <c r="F4" s="100"/>
      <c r="G4" s="100"/>
      <c r="H4" s="25"/>
      <c r="I4" s="25"/>
      <c r="J4" s="25"/>
    </row>
    <row r="5" spans="1:10" x14ac:dyDescent="0.25">
      <c r="A5" s="12"/>
      <c r="B5" s="12"/>
      <c r="C5" s="12"/>
      <c r="D5" s="12"/>
      <c r="E5" s="12"/>
      <c r="F5" s="21"/>
      <c r="G5" s="12"/>
      <c r="H5" s="12"/>
      <c r="I5" s="12"/>
      <c r="J5" s="12"/>
    </row>
    <row r="6" spans="1:10" ht="12.75" customHeight="1" x14ac:dyDescent="0.3">
      <c r="A6" s="100" t="s">
        <v>189</v>
      </c>
      <c r="B6" s="100"/>
      <c r="C6" s="100"/>
      <c r="D6" s="100"/>
      <c r="E6" s="100"/>
      <c r="F6" s="100"/>
      <c r="G6" s="100"/>
      <c r="H6" s="100"/>
      <c r="I6" s="100"/>
      <c r="J6" s="25"/>
    </row>
    <row r="7" spans="1:10" x14ac:dyDescent="0.25">
      <c r="A7" s="12"/>
      <c r="B7" s="12"/>
      <c r="C7" s="12"/>
      <c r="D7" s="12"/>
      <c r="E7" s="12"/>
      <c r="F7" s="21"/>
      <c r="G7" s="12"/>
      <c r="H7" s="12"/>
      <c r="I7" s="12"/>
      <c r="J7" s="12"/>
    </row>
    <row r="8" spans="1:10" x14ac:dyDescent="0.25">
      <c r="A8" s="12"/>
      <c r="B8" s="12"/>
      <c r="C8" s="12"/>
      <c r="D8" s="12"/>
      <c r="E8" s="12"/>
      <c r="F8" s="55"/>
      <c r="G8" s="12"/>
      <c r="H8" s="12"/>
      <c r="I8" s="12"/>
      <c r="J8" s="12"/>
    </row>
    <row r="9" spans="1:10" x14ac:dyDescent="0.25">
      <c r="A9" s="12"/>
      <c r="B9" s="12"/>
      <c r="C9" s="12"/>
      <c r="D9" s="12"/>
      <c r="E9" s="12"/>
      <c r="F9" s="55"/>
      <c r="G9" s="12"/>
      <c r="H9" s="12"/>
      <c r="I9" s="12"/>
      <c r="J9" s="12"/>
    </row>
    <row r="10" spans="1:10" s="12" customFormat="1" ht="12.75" customHeight="1" x14ac:dyDescent="0.3">
      <c r="A10" s="98" t="s">
        <v>1</v>
      </c>
      <c r="B10" s="98"/>
      <c r="C10" s="98"/>
      <c r="D10" s="98"/>
      <c r="E10" s="98"/>
      <c r="F10" s="98"/>
      <c r="G10" s="98"/>
      <c r="H10" s="98"/>
      <c r="I10" s="98"/>
      <c r="J10" s="26"/>
    </row>
    <row r="11" spans="1:10" x14ac:dyDescent="0.25">
      <c r="A11" s="12"/>
      <c r="B11" s="12"/>
      <c r="C11" s="12"/>
      <c r="D11" s="12"/>
      <c r="E11" s="12"/>
      <c r="F11" s="55"/>
      <c r="G11" s="12"/>
      <c r="H11" s="12"/>
      <c r="I11" s="12"/>
      <c r="J11" s="12"/>
    </row>
    <row r="12" spans="1:10" x14ac:dyDescent="0.25">
      <c r="A12" s="99" t="s">
        <v>2</v>
      </c>
      <c r="B12" s="99"/>
      <c r="C12" s="99"/>
      <c r="D12" s="99"/>
      <c r="E12" s="99"/>
      <c r="F12" s="99"/>
      <c r="G12" s="99"/>
      <c r="H12" s="99"/>
      <c r="I12" s="99"/>
      <c r="J12" s="27"/>
    </row>
    <row r="13" spans="1:10" x14ac:dyDescent="0.25">
      <c r="A13" s="12"/>
      <c r="B13" s="12"/>
      <c r="C13" s="12"/>
      <c r="D13" s="12"/>
      <c r="E13" s="12"/>
      <c r="F13" s="15"/>
      <c r="G13" s="12"/>
      <c r="H13" s="12"/>
      <c r="I13" s="12"/>
      <c r="J13" s="12"/>
    </row>
    <row r="14" spans="1:10" x14ac:dyDescent="0.25">
      <c r="A14" s="12"/>
      <c r="B14" s="12"/>
      <c r="C14" s="15" t="s">
        <v>3</v>
      </c>
      <c r="D14" s="12"/>
      <c r="E14" s="12"/>
      <c r="F14" s="12"/>
      <c r="G14" s="11">
        <f>'[1]ASR TABLE 1'!$C$151</f>
        <v>918</v>
      </c>
      <c r="H14" s="12"/>
      <c r="I14" s="12"/>
      <c r="J14" s="12"/>
    </row>
    <row r="15" spans="1:10" x14ac:dyDescent="0.25">
      <c r="A15" s="12"/>
      <c r="B15" s="12"/>
      <c r="C15" s="15"/>
      <c r="D15" s="12"/>
      <c r="E15" s="12"/>
      <c r="F15" s="12"/>
      <c r="G15" s="12"/>
      <c r="H15" s="12"/>
      <c r="I15" s="12"/>
      <c r="J15" s="12"/>
    </row>
    <row r="16" spans="1:10" x14ac:dyDescent="0.25">
      <c r="A16" s="12"/>
      <c r="B16" s="12"/>
      <c r="C16" s="15" t="s">
        <v>4</v>
      </c>
      <c r="D16" s="12"/>
      <c r="E16" s="12"/>
      <c r="F16" s="12"/>
      <c r="G16" s="11">
        <f>'[1]ASR TABLE 1'!$D$151</f>
        <v>295</v>
      </c>
      <c r="H16" s="12"/>
      <c r="I16" s="12"/>
      <c r="J16" s="12"/>
    </row>
    <row r="17" spans="1:10" x14ac:dyDescent="0.25">
      <c r="A17" s="12"/>
      <c r="B17" s="12"/>
      <c r="C17" s="15"/>
      <c r="D17" s="12"/>
      <c r="E17" s="12"/>
      <c r="F17" s="12"/>
      <c r="G17" s="12"/>
      <c r="H17" s="12"/>
      <c r="I17" s="12"/>
      <c r="J17" s="12"/>
    </row>
    <row r="18" spans="1:10" x14ac:dyDescent="0.25">
      <c r="A18" s="12"/>
      <c r="B18" s="12"/>
      <c r="C18" s="15" t="s">
        <v>145</v>
      </c>
      <c r="D18" s="12"/>
      <c r="E18" s="12"/>
      <c r="F18" s="12"/>
      <c r="G18" s="11">
        <f>'[1]ASR TABLE 1'!$E$151</f>
        <v>296</v>
      </c>
      <c r="H18" s="12"/>
      <c r="I18" s="12"/>
      <c r="J18" s="12"/>
    </row>
    <row r="19" spans="1:10" x14ac:dyDescent="0.25">
      <c r="A19" s="12"/>
      <c r="B19" s="12"/>
      <c r="C19" s="15"/>
      <c r="D19" s="12"/>
      <c r="E19" s="12"/>
      <c r="F19" s="12"/>
      <c r="G19" s="12"/>
      <c r="H19" s="12"/>
      <c r="I19" s="12"/>
      <c r="J19" s="12"/>
    </row>
    <row r="20" spans="1:10" x14ac:dyDescent="0.25">
      <c r="A20" s="12"/>
      <c r="B20" s="12"/>
      <c r="C20" s="15" t="s">
        <v>146</v>
      </c>
      <c r="D20" s="12"/>
      <c r="E20" s="12"/>
      <c r="F20" s="12"/>
      <c r="G20" s="11">
        <f>'[1]ASR TABLE 1'!$F$151</f>
        <v>279</v>
      </c>
      <c r="H20" s="12"/>
      <c r="I20" s="12"/>
      <c r="J20" s="12"/>
    </row>
    <row r="21" spans="1:10" x14ac:dyDescent="0.25">
      <c r="A21" s="12"/>
      <c r="B21" s="12"/>
      <c r="C21" s="15"/>
      <c r="D21" s="12"/>
      <c r="E21" s="12"/>
      <c r="F21" s="12"/>
      <c r="G21" s="12"/>
      <c r="H21" s="12"/>
      <c r="I21" s="12"/>
      <c r="J21" s="12"/>
    </row>
    <row r="22" spans="1:10" x14ac:dyDescent="0.25">
      <c r="A22" s="12"/>
      <c r="B22" s="12"/>
      <c r="C22" s="15" t="s">
        <v>5</v>
      </c>
      <c r="D22" s="12"/>
      <c r="E22" s="12"/>
      <c r="F22" s="12"/>
      <c r="G22" s="11">
        <f>'[1]ASR TABLE 1'!$G$151</f>
        <v>13</v>
      </c>
      <c r="H22" s="12"/>
      <c r="I22" s="12"/>
      <c r="J22" s="12"/>
    </row>
    <row r="23" spans="1:10" x14ac:dyDescent="0.25">
      <c r="A23" s="12"/>
      <c r="B23" s="12"/>
      <c r="C23" s="15"/>
      <c r="D23" s="12"/>
      <c r="E23" s="12"/>
      <c r="F23" s="12"/>
      <c r="G23" s="12"/>
      <c r="H23" s="12"/>
      <c r="I23" s="12"/>
      <c r="J23" s="12"/>
    </row>
    <row r="24" spans="1:10" x14ac:dyDescent="0.25">
      <c r="A24" s="12"/>
      <c r="B24" s="12"/>
      <c r="C24" s="15" t="s">
        <v>6</v>
      </c>
      <c r="D24" s="12"/>
      <c r="E24" s="12"/>
      <c r="F24" s="12"/>
      <c r="G24" s="11">
        <f>'[1]ASR TABLE 1'!$H$151</f>
        <v>10</v>
      </c>
      <c r="H24" s="12"/>
      <c r="I24" s="12"/>
      <c r="J24" s="12"/>
    </row>
    <row r="25" spans="1:10" x14ac:dyDescent="0.25">
      <c r="A25" s="12"/>
      <c r="B25" s="12"/>
      <c r="C25" s="15"/>
      <c r="D25" s="12"/>
      <c r="E25" s="12"/>
      <c r="F25" s="12"/>
      <c r="G25" s="12"/>
      <c r="H25" s="12"/>
      <c r="I25" s="12"/>
      <c r="J25" s="12"/>
    </row>
    <row r="26" spans="1:10" x14ac:dyDescent="0.25">
      <c r="A26" s="12"/>
      <c r="B26" s="12"/>
      <c r="C26" s="15" t="s">
        <v>7</v>
      </c>
      <c r="D26" s="12"/>
      <c r="E26" s="12"/>
      <c r="F26" s="12"/>
      <c r="G26" s="11">
        <f>'[1]ASR TABLE 1'!$I$151</f>
        <v>26</v>
      </c>
      <c r="H26" s="12"/>
      <c r="I26" s="12"/>
      <c r="J26" s="12"/>
    </row>
    <row r="27" spans="1:10" x14ac:dyDescent="0.25">
      <c r="A27" s="12"/>
      <c r="B27" s="12"/>
      <c r="C27" s="15"/>
      <c r="D27" s="12"/>
      <c r="E27" s="12"/>
      <c r="F27" s="12"/>
      <c r="G27" s="12"/>
      <c r="H27" s="12"/>
      <c r="I27" s="12"/>
      <c r="J27" s="12"/>
    </row>
    <row r="28" spans="1:10" x14ac:dyDescent="0.25">
      <c r="A28" s="12"/>
      <c r="B28" s="12"/>
      <c r="C28" s="15" t="s">
        <v>8</v>
      </c>
      <c r="D28" s="12"/>
      <c r="E28" s="12"/>
      <c r="F28" s="12"/>
      <c r="G28" s="11">
        <f>'[1]ASR TABLE 1'!$J$151</f>
        <v>23</v>
      </c>
      <c r="H28" s="12"/>
      <c r="I28" s="12"/>
      <c r="J28" s="12"/>
    </row>
    <row r="29" spans="1:10" x14ac:dyDescent="0.25">
      <c r="A29" s="12"/>
      <c r="B29" s="15"/>
      <c r="C29" s="12"/>
      <c r="D29" s="12"/>
      <c r="E29" s="12"/>
      <c r="F29" s="12"/>
      <c r="G29" s="12"/>
      <c r="H29" s="12"/>
      <c r="I29" s="12"/>
      <c r="J29" s="12"/>
    </row>
    <row r="30" spans="1:10" x14ac:dyDescent="0.25">
      <c r="A30" s="12"/>
      <c r="B30" s="12"/>
      <c r="C30" s="12"/>
      <c r="D30" s="16" t="s">
        <v>9</v>
      </c>
      <c r="E30" s="12"/>
      <c r="F30" s="12"/>
      <c r="G30" s="13">
        <f>SUM(G14:G29)</f>
        <v>1860</v>
      </c>
      <c r="H30" s="12"/>
      <c r="I30" s="12"/>
      <c r="J30" s="12"/>
    </row>
    <row r="31" spans="1:10" x14ac:dyDescent="0.25">
      <c r="A31" s="12"/>
      <c r="B31" s="12"/>
      <c r="C31" s="12"/>
      <c r="D31" s="12"/>
      <c r="E31" s="12"/>
      <c r="F31" s="15"/>
      <c r="G31" s="12"/>
      <c r="I31" s="12"/>
      <c r="J31" s="12"/>
    </row>
    <row r="32" spans="1:10" x14ac:dyDescent="0.25">
      <c r="A32" s="12"/>
      <c r="B32" s="12"/>
      <c r="C32" s="12"/>
      <c r="D32" s="12"/>
      <c r="E32" s="12"/>
      <c r="F32" s="15"/>
      <c r="G32" s="12"/>
      <c r="H32" s="12"/>
      <c r="I32" s="12"/>
      <c r="J32" s="12"/>
    </row>
    <row r="33" spans="1:10" x14ac:dyDescent="0.25">
      <c r="A33" s="12"/>
      <c r="B33" s="12"/>
      <c r="C33" s="12"/>
      <c r="D33" s="12"/>
      <c r="E33" s="12"/>
      <c r="F33" s="15"/>
      <c r="G33" s="12"/>
      <c r="H33" s="12"/>
      <c r="I33" s="12"/>
      <c r="J33" s="12"/>
    </row>
    <row r="34" spans="1:10" x14ac:dyDescent="0.25">
      <c r="A34" s="12"/>
      <c r="B34" s="12"/>
      <c r="C34" s="12"/>
      <c r="D34" s="12"/>
      <c r="E34" s="12"/>
      <c r="F34" s="15"/>
      <c r="G34" s="12"/>
      <c r="H34" s="12"/>
      <c r="I34" s="12"/>
      <c r="J34" s="12"/>
    </row>
    <row r="35" spans="1:10" s="12" customFormat="1" ht="12.75" customHeight="1" x14ac:dyDescent="0.3">
      <c r="A35" s="98" t="s">
        <v>10</v>
      </c>
      <c r="B35" s="98"/>
      <c r="C35" s="98"/>
      <c r="D35" s="98"/>
      <c r="E35" s="98"/>
      <c r="F35" s="98"/>
      <c r="G35" s="98"/>
      <c r="H35" s="98"/>
      <c r="I35" s="98"/>
      <c r="J35" s="26"/>
    </row>
    <row r="36" spans="1:10" x14ac:dyDescent="0.25">
      <c r="A36" s="12"/>
      <c r="B36" s="12"/>
      <c r="C36" s="12"/>
      <c r="D36" s="12"/>
      <c r="E36" s="12"/>
      <c r="F36" s="21"/>
      <c r="G36" s="12"/>
      <c r="H36" s="12"/>
      <c r="I36" s="12"/>
      <c r="J36" s="12"/>
    </row>
    <row r="37" spans="1:10" x14ac:dyDescent="0.25">
      <c r="A37" s="99" t="s">
        <v>11</v>
      </c>
      <c r="B37" s="99"/>
      <c r="C37" s="99"/>
      <c r="D37" s="99"/>
      <c r="E37" s="99"/>
      <c r="F37" s="99"/>
      <c r="G37" s="99"/>
      <c r="H37" s="99"/>
      <c r="I37" s="99"/>
      <c r="J37" s="27"/>
    </row>
    <row r="38" spans="1:10" x14ac:dyDescent="0.25">
      <c r="A38" s="99" t="s">
        <v>12</v>
      </c>
      <c r="B38" s="99"/>
      <c r="C38" s="99"/>
      <c r="D38" s="99"/>
      <c r="E38" s="99"/>
      <c r="F38" s="99"/>
      <c r="G38" s="99"/>
      <c r="H38" s="99"/>
      <c r="I38" s="99"/>
      <c r="J38" s="27"/>
    </row>
    <row r="39" spans="1:10" x14ac:dyDescent="0.25">
      <c r="A39" s="12"/>
      <c r="B39" s="12"/>
      <c r="C39" s="28" t="s">
        <v>132</v>
      </c>
      <c r="D39" s="28"/>
      <c r="E39" s="28"/>
      <c r="F39" s="29"/>
      <c r="G39" s="28"/>
      <c r="H39" s="28"/>
      <c r="I39" s="28"/>
      <c r="J39" s="12"/>
    </row>
    <row r="40" spans="1:10" x14ac:dyDescent="0.25">
      <c r="A40" s="12"/>
      <c r="B40" s="12"/>
      <c r="C40" s="28" t="s">
        <v>133</v>
      </c>
      <c r="D40" s="28"/>
      <c r="E40" s="28"/>
      <c r="F40" s="29"/>
      <c r="G40" s="28"/>
      <c r="H40" s="28"/>
      <c r="I40" s="28"/>
      <c r="J40" s="12"/>
    </row>
    <row r="41" spans="1:10" x14ac:dyDescent="0.25">
      <c r="A41" s="12"/>
      <c r="B41" s="12"/>
      <c r="C41" s="28"/>
      <c r="D41" s="28"/>
      <c r="E41" s="28"/>
      <c r="F41" s="29"/>
      <c r="G41" s="28"/>
      <c r="H41" s="28"/>
      <c r="I41" s="28"/>
      <c r="J41" s="12"/>
    </row>
    <row r="42" spans="1:1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5">
      <c r="A43" s="12"/>
      <c r="B43" s="12"/>
      <c r="C43" s="12"/>
      <c r="D43" s="12"/>
      <c r="E43" s="30" t="s">
        <v>13</v>
      </c>
      <c r="F43" s="30" t="s">
        <v>14</v>
      </c>
      <c r="G43" s="30" t="s">
        <v>119</v>
      </c>
      <c r="H43" s="45" t="s">
        <v>15</v>
      </c>
      <c r="I43" s="12"/>
      <c r="J43" s="12"/>
    </row>
    <row r="44" spans="1:10" x14ac:dyDescent="0.25">
      <c r="A44" s="12"/>
      <c r="C44" s="15" t="s">
        <v>16</v>
      </c>
      <c r="D44" s="12"/>
      <c r="E44" s="14">
        <f>[2]TABLE2!C$154</f>
        <v>882</v>
      </c>
      <c r="F44" s="14">
        <f>[2]TABLE2!D$154</f>
        <v>2163</v>
      </c>
      <c r="G44" s="14">
        <f>[2]TABLE2!E$154</f>
        <v>4</v>
      </c>
      <c r="H44" s="46">
        <f>SUM(E44:G44)</f>
        <v>3049</v>
      </c>
      <c r="I44" s="12"/>
      <c r="J44" s="12"/>
    </row>
    <row r="45" spans="1:10" x14ac:dyDescent="0.25">
      <c r="A45" s="12"/>
      <c r="C45" s="15" t="s">
        <v>17</v>
      </c>
      <c r="D45" s="12"/>
      <c r="E45" s="14">
        <f>[2]TABLE2!F$154</f>
        <v>1990</v>
      </c>
      <c r="F45" s="14">
        <f>[2]TABLE2!G$154</f>
        <v>6618</v>
      </c>
      <c r="G45" s="14">
        <f>[2]TABLE2!H$154</f>
        <v>8</v>
      </c>
      <c r="H45" s="46">
        <f t="shared" ref="H45:H51" si="0">SUM(E45:G45)</f>
        <v>8616</v>
      </c>
      <c r="I45" s="12"/>
      <c r="J45" s="12"/>
    </row>
    <row r="46" spans="1:10" x14ac:dyDescent="0.25">
      <c r="A46" s="12"/>
      <c r="C46" s="15" t="s">
        <v>18</v>
      </c>
      <c r="D46" s="12"/>
      <c r="E46" s="14">
        <f>[2]TABLE2!I$154</f>
        <v>8245</v>
      </c>
      <c r="F46" s="14">
        <f>[2]TABLE2!J$154</f>
        <v>33026</v>
      </c>
      <c r="G46" s="14">
        <f>[2]TABLE2!K$154</f>
        <v>101</v>
      </c>
      <c r="H46" s="46">
        <f t="shared" si="0"/>
        <v>41372</v>
      </c>
      <c r="I46" s="12"/>
      <c r="J46" s="12"/>
    </row>
    <row r="47" spans="1:10" x14ac:dyDescent="0.25">
      <c r="A47" s="12"/>
      <c r="C47" s="15" t="s">
        <v>19</v>
      </c>
      <c r="D47" s="12"/>
      <c r="E47" s="14">
        <f>[2]TABLE2!L$154</f>
        <v>5983</v>
      </c>
      <c r="F47" s="14">
        <f>[2]TABLE2!M$154</f>
        <v>22322</v>
      </c>
      <c r="G47" s="14">
        <f>[2]TABLE2!N$154</f>
        <v>109</v>
      </c>
      <c r="H47" s="46">
        <f t="shared" si="0"/>
        <v>28414</v>
      </c>
      <c r="I47" s="12"/>
      <c r="J47" s="12"/>
    </row>
    <row r="48" spans="1:10" x14ac:dyDescent="0.25">
      <c r="A48" s="12"/>
      <c r="C48" s="15" t="s">
        <v>163</v>
      </c>
      <c r="D48" s="12"/>
      <c r="E48" s="14">
        <f>[2]TABLE2!O$154</f>
        <v>56</v>
      </c>
      <c r="F48" s="14">
        <f>[2]TABLE2!P$154</f>
        <v>101</v>
      </c>
      <c r="G48" s="14">
        <f>[2]TABLE2!$Q$154</f>
        <v>3</v>
      </c>
      <c r="H48" s="46">
        <f t="shared" si="0"/>
        <v>160</v>
      </c>
      <c r="I48" s="12"/>
      <c r="J48" s="12"/>
    </row>
    <row r="49" spans="1:10" x14ac:dyDescent="0.25">
      <c r="A49" s="12"/>
      <c r="C49" s="15" t="s">
        <v>164</v>
      </c>
      <c r="D49" s="12"/>
      <c r="E49" s="14">
        <f>[2]TABLE2!$R$154</f>
        <v>56</v>
      </c>
      <c r="F49" s="14">
        <f>[2]TABLE2!$S$154</f>
        <v>101</v>
      </c>
      <c r="G49" s="14">
        <f>[2]TABLE2!$T$154</f>
        <v>3</v>
      </c>
      <c r="H49" s="46">
        <f t="shared" si="0"/>
        <v>160</v>
      </c>
      <c r="I49" s="12"/>
      <c r="J49" s="12"/>
    </row>
    <row r="50" spans="1:10" ht="13.8" thickBot="1" x14ac:dyDescent="0.3">
      <c r="A50" s="12"/>
      <c r="C50" s="15" t="s">
        <v>147</v>
      </c>
      <c r="D50" s="12"/>
      <c r="E50" s="31">
        <f>[2]TABLE2!$U$154</f>
        <v>550</v>
      </c>
      <c r="F50" s="31">
        <f>[2]TABLE2!$V$154</f>
        <v>246</v>
      </c>
      <c r="G50" s="31">
        <f>[2]TABLE2!$W$154</f>
        <v>9</v>
      </c>
      <c r="H50" s="47">
        <f t="shared" si="0"/>
        <v>805</v>
      </c>
      <c r="I50" s="12"/>
      <c r="J50" s="12"/>
    </row>
    <row r="51" spans="1:10" ht="14.4" thickTop="1" x14ac:dyDescent="0.25">
      <c r="A51" s="12"/>
      <c r="D51" s="16" t="s">
        <v>20</v>
      </c>
      <c r="E51" s="35">
        <f>[2]TABLE2!$X$154</f>
        <v>17762</v>
      </c>
      <c r="F51" s="35">
        <f>[2]TABLE2!$Y$154</f>
        <v>64577</v>
      </c>
      <c r="G51" s="35">
        <f>[2]TABLE2!$Z$154</f>
        <v>237</v>
      </c>
      <c r="H51" s="48">
        <f t="shared" si="0"/>
        <v>82576</v>
      </c>
      <c r="I51" s="12"/>
      <c r="J51" s="12"/>
    </row>
    <row r="52" spans="1:10" x14ac:dyDescent="0.25">
      <c r="A52" s="12"/>
      <c r="B52" s="12"/>
      <c r="C52" s="12"/>
      <c r="D52" s="12"/>
      <c r="E52" s="12"/>
      <c r="F52" s="15"/>
      <c r="G52" s="12"/>
      <c r="H52" s="12"/>
      <c r="I52" s="12"/>
      <c r="J52" s="12"/>
    </row>
    <row r="53" spans="1:10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25">
      <c r="A54" s="12"/>
      <c r="B54" s="12"/>
      <c r="C54" s="12"/>
      <c r="D54" s="12"/>
      <c r="E54" s="12"/>
      <c r="F54" s="15"/>
      <c r="G54" s="12"/>
      <c r="H54" s="12"/>
      <c r="I54" s="12"/>
      <c r="J54" s="12"/>
    </row>
    <row r="55" spans="1:10" s="12" customFormat="1" x14ac:dyDescent="0.25">
      <c r="F55" s="15"/>
    </row>
    <row r="56" spans="1:10" s="12" customFormat="1" ht="12.75" customHeight="1" x14ac:dyDescent="0.3">
      <c r="A56" s="100" t="s">
        <v>0</v>
      </c>
      <c r="B56" s="100"/>
      <c r="C56" s="100"/>
      <c r="D56" s="100"/>
      <c r="E56" s="100"/>
      <c r="F56" s="100"/>
      <c r="G56" s="100"/>
      <c r="H56" s="100"/>
      <c r="I56" s="100"/>
    </row>
    <row r="57" spans="1:10" s="12" customFormat="1" x14ac:dyDescent="0.25">
      <c r="F57" s="15"/>
    </row>
    <row r="58" spans="1:10" s="12" customFormat="1" x14ac:dyDescent="0.25">
      <c r="F58" s="15"/>
    </row>
    <row r="59" spans="1:10" s="12" customFormat="1" ht="12.75" customHeight="1" x14ac:dyDescent="0.3">
      <c r="A59" s="98" t="s">
        <v>21</v>
      </c>
      <c r="B59" s="98"/>
      <c r="C59" s="98"/>
      <c r="D59" s="98"/>
      <c r="E59" s="98"/>
      <c r="F59" s="98"/>
      <c r="G59" s="98"/>
      <c r="H59" s="98"/>
      <c r="I59" s="98"/>
    </row>
    <row r="60" spans="1:10" s="12" customFormat="1" x14ac:dyDescent="0.25">
      <c r="A60" s="99" t="s">
        <v>22</v>
      </c>
      <c r="B60" s="99"/>
      <c r="C60" s="99"/>
      <c r="D60" s="99"/>
      <c r="E60" s="99"/>
      <c r="F60" s="99"/>
      <c r="G60" s="99"/>
      <c r="H60" s="99"/>
      <c r="I60" s="99"/>
    </row>
    <row r="61" spans="1:10" s="12" customFormat="1" x14ac:dyDescent="0.25">
      <c r="A61" s="99" t="s">
        <v>23</v>
      </c>
      <c r="B61" s="99"/>
      <c r="C61" s="99"/>
      <c r="D61" s="99"/>
      <c r="E61" s="99"/>
      <c r="F61" s="99"/>
      <c r="G61" s="99"/>
      <c r="H61" s="99"/>
      <c r="I61" s="99"/>
    </row>
    <row r="62" spans="1:10" s="12" customFormat="1" x14ac:dyDescent="0.25">
      <c r="A62" s="99" t="s">
        <v>12</v>
      </c>
      <c r="B62" s="99"/>
      <c r="C62" s="99"/>
      <c r="D62" s="99"/>
      <c r="E62" s="99"/>
      <c r="F62" s="99"/>
      <c r="G62" s="99"/>
      <c r="H62" s="99"/>
      <c r="I62" s="99"/>
    </row>
    <row r="63" spans="1:10" s="12" customFormat="1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10" s="12" customFormat="1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3:9" s="12" customFormat="1" x14ac:dyDescent="0.25">
      <c r="F65" s="15"/>
    </row>
    <row r="66" spans="3:9" s="12" customFormat="1" x14ac:dyDescent="0.25">
      <c r="C66" s="15" t="s">
        <v>24</v>
      </c>
      <c r="H66" s="72">
        <f>[3]TABLE3_1!$C$149</f>
        <v>47500.379199999959</v>
      </c>
    </row>
    <row r="67" spans="3:9" s="12" customFormat="1" x14ac:dyDescent="0.25">
      <c r="C67" s="15" t="s">
        <v>25</v>
      </c>
      <c r="H67" s="72">
        <f>[3]TABLE3_1!$D$149</f>
        <v>15108.900900000004</v>
      </c>
    </row>
    <row r="68" spans="3:9" s="12" customFormat="1" x14ac:dyDescent="0.25">
      <c r="C68" s="15" t="s">
        <v>148</v>
      </c>
      <c r="H68" s="73">
        <f>[3]TABLE3_1!$E$149</f>
        <v>8942.0820000000022</v>
      </c>
    </row>
    <row r="69" spans="3:9" s="12" customFormat="1" x14ac:dyDescent="0.25">
      <c r="C69" s="16" t="s">
        <v>156</v>
      </c>
      <c r="H69" s="74">
        <f>SUM(H66:H68)</f>
        <v>71551.362099999969</v>
      </c>
    </row>
    <row r="70" spans="3:9" s="12" customFormat="1" x14ac:dyDescent="0.25">
      <c r="C70" s="15" t="s">
        <v>149</v>
      </c>
      <c r="H70" s="72">
        <f>[3]TABLE3_1!$G$149</f>
        <v>2129.5958999999998</v>
      </c>
    </row>
    <row r="71" spans="3:9" s="12" customFormat="1" x14ac:dyDescent="0.25">
      <c r="C71" s="15" t="s">
        <v>150</v>
      </c>
      <c r="H71" s="72">
        <f>[3]TABLE3_1!$H$149</f>
        <v>2898.9996999999998</v>
      </c>
    </row>
    <row r="72" spans="3:9" s="12" customFormat="1" x14ac:dyDescent="0.25">
      <c r="C72" s="15" t="s">
        <v>151</v>
      </c>
      <c r="H72" s="72">
        <f>[3]TABLE3_1!$I$149</f>
        <v>403.15280000000001</v>
      </c>
    </row>
    <row r="73" spans="3:9" s="12" customFormat="1" x14ac:dyDescent="0.25">
      <c r="C73" s="15" t="s">
        <v>152</v>
      </c>
      <c r="H73" s="72">
        <f>[3]TABLE3_1!$J$149</f>
        <v>2160.7122999999997</v>
      </c>
    </row>
    <row r="74" spans="3:9" s="12" customFormat="1" x14ac:dyDescent="0.25">
      <c r="C74" s="15" t="s">
        <v>153</v>
      </c>
      <c r="H74" s="72">
        <f>[3]TABLE3_1!$K$149</f>
        <v>1690.3896</v>
      </c>
    </row>
    <row r="75" spans="3:9" s="12" customFormat="1" x14ac:dyDescent="0.25">
      <c r="C75" s="15" t="s">
        <v>26</v>
      </c>
      <c r="H75" s="72">
        <f>[3]TABLE3_1!$L$149</f>
        <v>6691.3751000000011</v>
      </c>
    </row>
    <row r="76" spans="3:9" s="12" customFormat="1" x14ac:dyDescent="0.25">
      <c r="C76" s="15" t="s">
        <v>154</v>
      </c>
      <c r="H76" s="72">
        <f>'[4]table 3_2'!$D$148</f>
        <v>1445.4750000000001</v>
      </c>
    </row>
    <row r="77" spans="3:9" s="12" customFormat="1" x14ac:dyDescent="0.25">
      <c r="C77" s="15" t="s">
        <v>155</v>
      </c>
      <c r="H77" s="72">
        <f>'[4]table 3_2'!$E$148</f>
        <v>2585.5880999999995</v>
      </c>
    </row>
    <row r="78" spans="3:9" s="12" customFormat="1" x14ac:dyDescent="0.25">
      <c r="C78" s="15" t="s">
        <v>27</v>
      </c>
      <c r="H78" s="72">
        <f>'[4]table 3_2'!$F$148</f>
        <v>551.99450000000002</v>
      </c>
    </row>
    <row r="79" spans="3:9" s="12" customFormat="1" x14ac:dyDescent="0.25">
      <c r="C79" s="15" t="s">
        <v>28</v>
      </c>
      <c r="H79" s="73">
        <f>'[4]table 3_2'!$G$148</f>
        <v>73.390500000000003</v>
      </c>
    </row>
    <row r="80" spans="3:9" s="12" customFormat="1" x14ac:dyDescent="0.25">
      <c r="C80" s="16" t="s">
        <v>157</v>
      </c>
      <c r="H80" s="74">
        <f>SUM(H69:H79)</f>
        <v>92182.035599999959</v>
      </c>
      <c r="I80" s="75"/>
    </row>
    <row r="81" spans="1:9" s="12" customFormat="1" x14ac:dyDescent="0.25">
      <c r="C81" s="15" t="s">
        <v>29</v>
      </c>
      <c r="H81" s="72">
        <f>'[4]table 3_2'!$I$148</f>
        <v>133.76670000000001</v>
      </c>
    </row>
    <row r="82" spans="1:9" s="12" customFormat="1" x14ac:dyDescent="0.25">
      <c r="C82" s="15" t="s">
        <v>30</v>
      </c>
      <c r="H82" s="72">
        <f>'[4]table 3_2'!$J$148</f>
        <v>93.60990000000001</v>
      </c>
    </row>
    <row r="83" spans="1:9" s="12" customFormat="1" ht="13.8" thickBot="1" x14ac:dyDescent="0.3">
      <c r="C83" s="15" t="s">
        <v>31</v>
      </c>
      <c r="H83" s="76">
        <f>'[4]table 3_2'!$K$148</f>
        <v>1231.9686999999997</v>
      </c>
    </row>
    <row r="84" spans="1:9" s="12" customFormat="1" ht="13.8" thickTop="1" x14ac:dyDescent="0.25">
      <c r="D84" s="16" t="s">
        <v>32</v>
      </c>
      <c r="H84" s="74">
        <f>H80+H81+H82+H83</f>
        <v>93641.380899999946</v>
      </c>
    </row>
    <row r="85" spans="1:9" s="12" customFormat="1" x14ac:dyDescent="0.25">
      <c r="C85" s="16"/>
      <c r="H85" s="77"/>
    </row>
    <row r="86" spans="1:9" s="12" customFormat="1" x14ac:dyDescent="0.25">
      <c r="C86" s="15" t="s">
        <v>33</v>
      </c>
      <c r="H86" s="72">
        <f>'[4]table 3_2'!$M$148</f>
        <v>52931.799999999996</v>
      </c>
    </row>
    <row r="87" spans="1:9" s="12" customFormat="1" x14ac:dyDescent="0.25">
      <c r="C87" s="15" t="s">
        <v>34</v>
      </c>
      <c r="H87" s="72">
        <f>'[5]board members'!$E$852</f>
        <v>0</v>
      </c>
    </row>
    <row r="88" spans="1:9" s="12" customFormat="1" x14ac:dyDescent="0.25">
      <c r="B88" s="15"/>
    </row>
    <row r="89" spans="1:9" s="12" customFormat="1" x14ac:dyDescent="0.25">
      <c r="H89" s="78"/>
    </row>
    <row r="90" spans="1:9" s="12" customFormat="1" x14ac:dyDescent="0.25">
      <c r="F90" s="15"/>
    </row>
    <row r="91" spans="1:9" s="12" customFormat="1" ht="12.75" customHeight="1" x14ac:dyDescent="0.3">
      <c r="A91" s="100" t="s">
        <v>0</v>
      </c>
      <c r="B91" s="100"/>
      <c r="C91" s="100"/>
      <c r="D91" s="100"/>
      <c r="E91" s="100"/>
      <c r="F91" s="100"/>
      <c r="G91" s="100"/>
      <c r="H91" s="100"/>
      <c r="I91" s="100"/>
    </row>
    <row r="92" spans="1:9" s="12" customFormat="1" ht="4.5" customHeight="1" x14ac:dyDescent="0.25">
      <c r="F92" s="15"/>
    </row>
    <row r="93" spans="1:9" s="12" customFormat="1" ht="12.75" customHeight="1" x14ac:dyDescent="0.3">
      <c r="A93" s="98" t="s">
        <v>35</v>
      </c>
      <c r="B93" s="98"/>
      <c r="C93" s="98"/>
      <c r="D93" s="98"/>
      <c r="E93" s="98"/>
      <c r="F93" s="98"/>
      <c r="G93" s="98"/>
      <c r="H93" s="98"/>
      <c r="I93" s="98"/>
    </row>
    <row r="94" spans="1:9" s="12" customFormat="1" ht="3.75" customHeight="1" x14ac:dyDescent="0.25">
      <c r="F94" s="22"/>
    </row>
    <row r="95" spans="1:9" s="12" customFormat="1" x14ac:dyDescent="0.25">
      <c r="A95" s="99" t="s">
        <v>36</v>
      </c>
      <c r="B95" s="99"/>
      <c r="C95" s="99"/>
      <c r="D95" s="99"/>
      <c r="E95" s="99"/>
      <c r="F95" s="99"/>
      <c r="G95" s="99"/>
      <c r="H95" s="99"/>
      <c r="I95" s="99"/>
    </row>
    <row r="96" spans="1:9" s="12" customFormat="1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3:8" s="12" customFormat="1" x14ac:dyDescent="0.25">
      <c r="C97" s="15" t="s">
        <v>37</v>
      </c>
    </row>
    <row r="98" spans="3:8" s="12" customFormat="1" x14ac:dyDescent="0.25">
      <c r="D98" s="15" t="s">
        <v>38</v>
      </c>
      <c r="H98" s="72">
        <f>[6]TABLE4_1!$D$153</f>
        <v>1659.7999999999997</v>
      </c>
    </row>
    <row r="99" spans="3:8" s="12" customFormat="1" x14ac:dyDescent="0.25">
      <c r="D99" s="15" t="s">
        <v>39</v>
      </c>
      <c r="H99" s="72">
        <f>[6]TABLE4_1!$E$153</f>
        <v>433.7</v>
      </c>
    </row>
    <row r="100" spans="3:8" s="12" customFormat="1" x14ac:dyDescent="0.25">
      <c r="D100" s="15" t="s">
        <v>165</v>
      </c>
      <c r="H100" s="72">
        <f>[6]TABLE4_1!$F$153</f>
        <v>322.5</v>
      </c>
    </row>
    <row r="101" spans="3:8" s="12" customFormat="1" x14ac:dyDescent="0.25">
      <c r="C101" s="15" t="s">
        <v>40</v>
      </c>
      <c r="H101" s="72">
        <f>[6]TABLE4_1!$G$153</f>
        <v>4081.6</v>
      </c>
    </row>
    <row r="102" spans="3:8" s="12" customFormat="1" x14ac:dyDescent="0.25">
      <c r="C102" s="15" t="s">
        <v>41</v>
      </c>
      <c r="H102" s="77"/>
    </row>
    <row r="103" spans="3:8" s="12" customFormat="1" x14ac:dyDescent="0.25">
      <c r="D103" s="15" t="s">
        <v>42</v>
      </c>
      <c r="H103" s="72">
        <f>[6]TABLE4_1!$I$153</f>
        <v>3732.5</v>
      </c>
    </row>
    <row r="104" spans="3:8" s="12" customFormat="1" x14ac:dyDescent="0.25">
      <c r="D104" s="15" t="s">
        <v>43</v>
      </c>
      <c r="H104" s="72">
        <f>[6]TABLE4_1!$J$153</f>
        <v>3606.3</v>
      </c>
    </row>
    <row r="105" spans="3:8" s="12" customFormat="1" x14ac:dyDescent="0.25">
      <c r="C105" s="15" t="s">
        <v>44</v>
      </c>
      <c r="H105" s="72">
        <f>[6]TABLE4_1!$H$153</f>
        <v>2274.5</v>
      </c>
    </row>
    <row r="106" spans="3:8" s="12" customFormat="1" x14ac:dyDescent="0.25">
      <c r="C106" s="15" t="s">
        <v>45</v>
      </c>
      <c r="H106" s="72">
        <f>[6]TABLE4_1!$K$153</f>
        <v>5417.6000000000013</v>
      </c>
    </row>
    <row r="107" spans="3:8" s="12" customFormat="1" x14ac:dyDescent="0.25">
      <c r="C107" s="15" t="s">
        <v>46</v>
      </c>
      <c r="H107" s="72">
        <f>[6]TABLE4_1!$L$153</f>
        <v>7945.5999999999995</v>
      </c>
    </row>
    <row r="108" spans="3:8" s="12" customFormat="1" x14ac:dyDescent="0.25">
      <c r="C108" s="15" t="s">
        <v>47</v>
      </c>
      <c r="H108" s="77"/>
    </row>
    <row r="109" spans="3:8" s="12" customFormat="1" x14ac:dyDescent="0.25">
      <c r="D109" s="15" t="s">
        <v>48</v>
      </c>
      <c r="H109" s="72">
        <f>[7]TABLE4_2!$D$154</f>
        <v>8432.0999999999985</v>
      </c>
    </row>
    <row r="110" spans="3:8" s="12" customFormat="1" x14ac:dyDescent="0.25">
      <c r="D110" s="15" t="s">
        <v>49</v>
      </c>
      <c r="H110" s="72">
        <f>[7]TABLE4_2!$E$154</f>
        <v>418.90000000000003</v>
      </c>
    </row>
    <row r="111" spans="3:8" s="12" customFormat="1" x14ac:dyDescent="0.25">
      <c r="D111" s="15" t="s">
        <v>50</v>
      </c>
      <c r="H111" s="72">
        <f>[7]TABLE4_2!$F$154</f>
        <v>9632</v>
      </c>
    </row>
    <row r="112" spans="3:8" s="12" customFormat="1" x14ac:dyDescent="0.25">
      <c r="D112" s="15" t="s">
        <v>51</v>
      </c>
      <c r="H112" s="72">
        <f>[7]TABLE4_2!$G$154</f>
        <v>111</v>
      </c>
    </row>
    <row r="113" spans="1:10" s="12" customFormat="1" x14ac:dyDescent="0.25">
      <c r="C113" s="15" t="s">
        <v>52</v>
      </c>
      <c r="H113" s="72">
        <f>[7]TABLE4_2!$H$154</f>
        <v>922.9</v>
      </c>
    </row>
    <row r="114" spans="1:10" s="12" customFormat="1" x14ac:dyDescent="0.25">
      <c r="C114" s="15" t="s">
        <v>166</v>
      </c>
    </row>
    <row r="115" spans="1:10" s="12" customFormat="1" x14ac:dyDescent="0.25">
      <c r="C115" s="15"/>
      <c r="D115" s="15" t="s">
        <v>167</v>
      </c>
      <c r="H115" s="72">
        <f>[7]TABLE4_2!$I$154</f>
        <v>1028.5</v>
      </c>
    </row>
    <row r="116" spans="1:10" s="12" customFormat="1" x14ac:dyDescent="0.25">
      <c r="C116" s="15"/>
      <c r="D116" s="15" t="s">
        <v>168</v>
      </c>
      <c r="H116" s="72">
        <f>[7]TABLE4_2!$J$154</f>
        <v>206</v>
      </c>
    </row>
    <row r="117" spans="1:10" s="12" customFormat="1" x14ac:dyDescent="0.25">
      <c r="C117" s="15" t="s">
        <v>169</v>
      </c>
      <c r="D117" s="15"/>
      <c r="H117" s="72">
        <f>[7]TABLE4_2!$K$154</f>
        <v>369</v>
      </c>
    </row>
    <row r="118" spans="1:10" s="12" customFormat="1" ht="13.8" thickBot="1" x14ac:dyDescent="0.3">
      <c r="C118" s="15" t="s">
        <v>53</v>
      </c>
      <c r="H118" s="76">
        <f>[7]TABLE4_2!$L$154</f>
        <v>3039.3</v>
      </c>
    </row>
    <row r="119" spans="1:10" s="12" customFormat="1" ht="13.8" thickTop="1" x14ac:dyDescent="0.25">
      <c r="D119" s="16" t="s">
        <v>20</v>
      </c>
      <c r="H119" s="74">
        <f>SUM(H98:H118)</f>
        <v>53633.8</v>
      </c>
    </row>
    <row r="120" spans="1:10" s="12" customFormat="1" ht="13.8" thickBot="1" x14ac:dyDescent="0.3">
      <c r="B120" s="15"/>
      <c r="H120" s="79"/>
    </row>
    <row r="121" spans="1:10" s="12" customFormat="1" ht="13.8" thickTop="1" x14ac:dyDescent="0.25">
      <c r="C121" s="16" t="s">
        <v>158</v>
      </c>
      <c r="H121" s="74">
        <f>H119+H84+H86+H87</f>
        <v>200206.98089999994</v>
      </c>
    </row>
    <row r="122" spans="1:10" ht="7.5" customHeight="1" x14ac:dyDescent="0.3">
      <c r="A122" s="12"/>
      <c r="B122" s="12"/>
      <c r="C122" s="12"/>
      <c r="D122" s="12"/>
      <c r="E122" s="12"/>
      <c r="F122" s="32"/>
      <c r="G122" s="12"/>
      <c r="H122" s="12"/>
      <c r="I122" s="12"/>
      <c r="J122" s="12"/>
    </row>
    <row r="123" spans="1:10" ht="15.6" x14ac:dyDescent="0.3">
      <c r="A123" s="12"/>
      <c r="B123" s="12"/>
      <c r="C123" s="12"/>
      <c r="D123" s="12"/>
      <c r="E123" s="12"/>
      <c r="F123" s="32"/>
      <c r="G123" s="12"/>
      <c r="H123" s="12"/>
      <c r="I123" s="12"/>
      <c r="J123" s="12"/>
    </row>
    <row r="124" spans="1:10" ht="12.75" customHeight="1" x14ac:dyDescent="0.3">
      <c r="A124" s="98" t="s">
        <v>54</v>
      </c>
      <c r="B124" s="98"/>
      <c r="C124" s="98"/>
      <c r="D124" s="98"/>
      <c r="E124" s="98"/>
      <c r="F124" s="98"/>
      <c r="G124" s="98"/>
      <c r="H124" s="98"/>
      <c r="I124" s="98"/>
      <c r="J124" s="12"/>
    </row>
    <row r="125" spans="1:10" x14ac:dyDescent="0.25">
      <c r="A125" s="12"/>
      <c r="B125" s="12"/>
      <c r="C125" s="12"/>
      <c r="D125" s="12"/>
      <c r="E125" s="12"/>
      <c r="F125" s="21"/>
      <c r="G125" s="12"/>
      <c r="H125" s="12"/>
      <c r="I125" s="12"/>
      <c r="J125" s="12"/>
    </row>
    <row r="126" spans="1:10" x14ac:dyDescent="0.25">
      <c r="A126" s="99" t="s">
        <v>162</v>
      </c>
      <c r="B126" s="99"/>
      <c r="C126" s="99"/>
      <c r="D126" s="99"/>
      <c r="E126" s="99"/>
      <c r="F126" s="99"/>
      <c r="G126" s="99"/>
      <c r="H126" s="99"/>
      <c r="I126" s="99"/>
      <c r="J126" s="12"/>
    </row>
    <row r="127" spans="1:10" x14ac:dyDescent="0.25">
      <c r="A127" s="12"/>
      <c r="B127" s="12"/>
      <c r="C127" s="12"/>
      <c r="D127" s="12"/>
      <c r="E127" s="12"/>
      <c r="F127" s="15"/>
      <c r="G127" s="12"/>
      <c r="H127" s="12"/>
      <c r="I127" s="12"/>
      <c r="J127" s="12"/>
    </row>
    <row r="128" spans="1:10" x14ac:dyDescent="0.25">
      <c r="A128" s="12"/>
      <c r="D128" s="37" t="s">
        <v>55</v>
      </c>
      <c r="E128" s="12"/>
      <c r="F128" s="12"/>
      <c r="G128" s="33">
        <f>[8]Sheet1!$C$149</f>
        <v>64634.372514245057</v>
      </c>
      <c r="I128" s="12"/>
      <c r="J128" s="12"/>
    </row>
    <row r="129" spans="1:10" x14ac:dyDescent="0.25">
      <c r="A129" s="12"/>
      <c r="D129" s="37" t="s">
        <v>56</v>
      </c>
      <c r="E129" s="12"/>
      <c r="F129" s="12"/>
      <c r="G129" s="33">
        <f>[8]Sheet1!$D$149</f>
        <v>64012.845342252491</v>
      </c>
      <c r="I129" s="12"/>
      <c r="J129" s="12"/>
    </row>
    <row r="130" spans="1:10" x14ac:dyDescent="0.25">
      <c r="A130" s="12"/>
      <c r="D130" s="37" t="s">
        <v>57</v>
      </c>
      <c r="E130" s="12"/>
      <c r="F130" s="12"/>
      <c r="G130" s="33">
        <f>[8]Sheet1!$E$149</f>
        <v>60783.7754187026</v>
      </c>
      <c r="I130" s="12"/>
      <c r="J130" s="12"/>
    </row>
    <row r="131" spans="1:10" x14ac:dyDescent="0.25">
      <c r="A131" s="12"/>
      <c r="D131" s="37" t="s">
        <v>58</v>
      </c>
      <c r="E131" s="12"/>
      <c r="F131" s="12"/>
      <c r="G131" s="33">
        <f>[8]Sheet1!$F$149</f>
        <v>101855.29864325844</v>
      </c>
      <c r="I131" s="12"/>
      <c r="J131" s="12"/>
    </row>
    <row r="132" spans="1:10" x14ac:dyDescent="0.25">
      <c r="A132" s="12"/>
      <c r="D132" s="37" t="s">
        <v>29</v>
      </c>
      <c r="E132" s="12"/>
      <c r="F132" s="12"/>
      <c r="G132" s="33">
        <f>[8]Sheet1!$G$149</f>
        <v>19724105.198117152</v>
      </c>
      <c r="I132" s="12"/>
      <c r="J132" s="12"/>
    </row>
    <row r="133" spans="1:10" x14ac:dyDescent="0.25">
      <c r="A133" s="12"/>
      <c r="B133" s="12"/>
      <c r="C133" s="12"/>
      <c r="D133" s="12"/>
      <c r="E133" s="12"/>
      <c r="F133" s="15"/>
      <c r="G133" s="12"/>
      <c r="H133" s="12"/>
      <c r="I133" s="12"/>
      <c r="J133" s="12"/>
    </row>
    <row r="134" spans="1:10" x14ac:dyDescent="0.25">
      <c r="A134" s="12"/>
      <c r="B134" s="12"/>
      <c r="C134" s="12"/>
      <c r="D134" s="12"/>
      <c r="E134" s="12"/>
      <c r="F134" s="15"/>
      <c r="G134" s="12"/>
      <c r="H134" s="12"/>
      <c r="I134" s="12"/>
      <c r="J134" s="12"/>
    </row>
    <row r="135" spans="1:10" s="12" customFormat="1" ht="12.75" customHeight="1" x14ac:dyDescent="0.3">
      <c r="A135" s="98" t="s">
        <v>184</v>
      </c>
      <c r="B135" s="98"/>
      <c r="C135" s="98"/>
      <c r="D135" s="98"/>
      <c r="E135" s="98"/>
      <c r="F135" s="98"/>
      <c r="G135" s="98"/>
      <c r="H135" s="98"/>
      <c r="I135" s="98"/>
    </row>
    <row r="136" spans="1:10" s="12" customFormat="1" ht="13.8" x14ac:dyDescent="0.25">
      <c r="F136" s="97"/>
    </row>
    <row r="137" spans="1:10" s="12" customFormat="1" x14ac:dyDescent="0.25">
      <c r="A137" s="99" t="s">
        <v>59</v>
      </c>
      <c r="B137" s="99"/>
      <c r="C137" s="99"/>
      <c r="D137" s="99"/>
      <c r="E137" s="99"/>
      <c r="F137" s="99"/>
      <c r="G137" s="99"/>
      <c r="H137" s="99"/>
      <c r="I137" s="99"/>
    </row>
    <row r="138" spans="1:10" s="12" customFormat="1" x14ac:dyDescent="0.25">
      <c r="F138" s="15"/>
    </row>
    <row r="139" spans="1:10" s="12" customFormat="1" x14ac:dyDescent="0.25">
      <c r="D139" s="15" t="s">
        <v>179</v>
      </c>
      <c r="G139" s="11">
        <f>[9]Sheet1!$C$147</f>
        <v>62387</v>
      </c>
    </row>
    <row r="140" spans="1:10" s="12" customFormat="1" x14ac:dyDescent="0.25">
      <c r="D140" s="15" t="s">
        <v>180</v>
      </c>
      <c r="G140" s="11">
        <f>[9]Sheet1!$D$147</f>
        <v>66310</v>
      </c>
    </row>
    <row r="141" spans="1:10" s="12" customFormat="1" x14ac:dyDescent="0.25">
      <c r="D141" s="15" t="s">
        <v>181</v>
      </c>
      <c r="G141" s="11">
        <f>[9]Sheet1!$E$147</f>
        <v>261</v>
      </c>
    </row>
    <row r="142" spans="1:10" s="12" customFormat="1" x14ac:dyDescent="0.25">
      <c r="D142" s="15" t="s">
        <v>182</v>
      </c>
      <c r="G142" s="36">
        <f>[9]Sheet1!$F$147</f>
        <v>580</v>
      </c>
    </row>
    <row r="143" spans="1:10" s="12" customFormat="1" x14ac:dyDescent="0.25">
      <c r="D143" s="16" t="s">
        <v>183</v>
      </c>
      <c r="G143" s="13">
        <f>SUM(G139:G142)</f>
        <v>129538</v>
      </c>
    </row>
    <row r="144" spans="1:10" s="12" customFormat="1" x14ac:dyDescent="0.25">
      <c r="D144" s="17" t="s">
        <v>187</v>
      </c>
    </row>
    <row r="145" spans="1:10" s="12" customFormat="1" x14ac:dyDescent="0.25">
      <c r="F145" s="15"/>
    </row>
    <row r="146" spans="1:10" x14ac:dyDescent="0.25">
      <c r="A146" s="12"/>
      <c r="B146" s="12"/>
      <c r="C146" s="12"/>
      <c r="D146" s="12"/>
      <c r="E146" s="12"/>
      <c r="F146" s="15"/>
      <c r="G146" s="12"/>
      <c r="H146" s="12"/>
      <c r="I146" s="12"/>
      <c r="J146" s="12"/>
    </row>
    <row r="147" spans="1:10" ht="12.75" customHeight="1" x14ac:dyDescent="0.3">
      <c r="A147" s="100" t="s">
        <v>0</v>
      </c>
      <c r="B147" s="100"/>
      <c r="C147" s="100"/>
      <c r="D147" s="100"/>
      <c r="E147" s="100"/>
      <c r="F147" s="100"/>
      <c r="G147" s="100"/>
      <c r="H147" s="100"/>
      <c r="I147" s="100"/>
      <c r="J147" s="12"/>
    </row>
    <row r="148" spans="1:10" x14ac:dyDescent="0.25">
      <c r="A148" s="12"/>
      <c r="B148" s="12"/>
      <c r="C148" s="12"/>
      <c r="D148" s="12"/>
      <c r="E148" s="12"/>
      <c r="F148" s="15"/>
      <c r="G148" s="12"/>
      <c r="H148" s="12"/>
      <c r="I148" s="12"/>
      <c r="J148" s="12"/>
    </row>
    <row r="149" spans="1:10" s="12" customFormat="1" ht="12.75" customHeight="1" x14ac:dyDescent="0.3">
      <c r="A149" s="98" t="s">
        <v>120</v>
      </c>
      <c r="B149" s="98"/>
      <c r="C149" s="98"/>
      <c r="D149" s="98"/>
      <c r="E149" s="98"/>
      <c r="F149" s="98"/>
      <c r="G149" s="98"/>
      <c r="H149" s="98"/>
      <c r="I149" s="98"/>
    </row>
    <row r="150" spans="1:10" x14ac:dyDescent="0.25">
      <c r="A150" s="12"/>
      <c r="B150" s="12"/>
      <c r="C150" s="12"/>
      <c r="D150" s="12"/>
      <c r="E150" s="12"/>
      <c r="F150" s="21"/>
      <c r="G150" s="12"/>
      <c r="H150" s="12"/>
      <c r="I150" s="12"/>
      <c r="J150" s="12"/>
    </row>
    <row r="151" spans="1:10" x14ac:dyDescent="0.25">
      <c r="A151" s="99" t="s">
        <v>60</v>
      </c>
      <c r="B151" s="99"/>
      <c r="C151" s="99"/>
      <c r="D151" s="99"/>
      <c r="E151" s="99"/>
      <c r="F151" s="99"/>
      <c r="G151" s="99"/>
      <c r="H151" s="99"/>
      <c r="I151" s="99"/>
      <c r="J151" s="12"/>
    </row>
    <row r="152" spans="1:10" x14ac:dyDescent="0.25">
      <c r="A152" s="12"/>
      <c r="B152" s="12"/>
      <c r="C152" s="12"/>
      <c r="D152" s="12"/>
      <c r="E152" s="12"/>
      <c r="F152" s="22"/>
      <c r="G152" s="12"/>
      <c r="H152" s="12"/>
      <c r="I152" s="12"/>
      <c r="J152" s="12"/>
    </row>
    <row r="153" spans="1:10" x14ac:dyDescent="0.25">
      <c r="A153" s="12"/>
      <c r="C153" s="39" t="s">
        <v>61</v>
      </c>
      <c r="D153" s="38"/>
      <c r="E153" s="11">
        <f>[10]TABLE7!$C$151</f>
        <v>72864.516084444433</v>
      </c>
      <c r="F153" s="12"/>
      <c r="G153" s="15" t="s">
        <v>62</v>
      </c>
      <c r="H153" s="40">
        <f>[10]TABLE7!$K$151</f>
        <v>72232.731243333328</v>
      </c>
      <c r="J153" s="12"/>
    </row>
    <row r="154" spans="1:10" x14ac:dyDescent="0.25">
      <c r="A154" s="12"/>
      <c r="C154" s="39" t="s">
        <v>63</v>
      </c>
      <c r="D154" s="38"/>
      <c r="E154" s="11">
        <f>[10]TABLE7!$D$151</f>
        <v>74119.887606666656</v>
      </c>
      <c r="F154" s="12"/>
      <c r="G154" s="15" t="s">
        <v>64</v>
      </c>
      <c r="H154" s="40">
        <f>[10]TABLE7!$L$151</f>
        <v>75159.014987777759</v>
      </c>
      <c r="J154" s="12"/>
    </row>
    <row r="155" spans="1:10" x14ac:dyDescent="0.25">
      <c r="A155" s="12"/>
      <c r="C155" s="39" t="s">
        <v>65</v>
      </c>
      <c r="D155" s="38"/>
      <c r="E155" s="11">
        <f>[10]TABLE7!$E$151</f>
        <v>76259.116675555531</v>
      </c>
      <c r="F155" s="12"/>
      <c r="G155" s="15" t="s">
        <v>66</v>
      </c>
      <c r="H155" s="40">
        <f>[10]TABLE7!$M$151</f>
        <v>74628.93650222219</v>
      </c>
      <c r="J155" s="12"/>
    </row>
    <row r="156" spans="1:10" x14ac:dyDescent="0.25">
      <c r="A156" s="12"/>
      <c r="C156" s="39" t="s">
        <v>67</v>
      </c>
      <c r="D156" s="38"/>
      <c r="E156" s="11">
        <f>[10]TABLE7!$F$151</f>
        <v>73038.855949999983</v>
      </c>
      <c r="F156" s="12"/>
      <c r="G156" s="15" t="s">
        <v>68</v>
      </c>
      <c r="H156" s="40">
        <f>[10]TABLE7!$N$151</f>
        <v>71186.296344444447</v>
      </c>
      <c r="J156" s="12"/>
    </row>
    <row r="157" spans="1:10" x14ac:dyDescent="0.25">
      <c r="A157" s="12"/>
      <c r="C157" s="39" t="s">
        <v>69</v>
      </c>
      <c r="D157" s="38"/>
      <c r="E157" s="11">
        <f>[10]TABLE7!$G$151</f>
        <v>73335.172789999982</v>
      </c>
      <c r="F157" s="12"/>
      <c r="G157" s="15" t="s">
        <v>70</v>
      </c>
      <c r="H157" s="40">
        <f>[10]TABLE7!$O$151</f>
        <v>67770.100531111122</v>
      </c>
      <c r="J157" s="12"/>
    </row>
    <row r="158" spans="1:10" x14ac:dyDescent="0.25">
      <c r="A158" s="12"/>
      <c r="C158" s="39" t="s">
        <v>71</v>
      </c>
      <c r="D158" s="38"/>
      <c r="E158" s="11">
        <f>[10]TABLE7!$H$151</f>
        <v>74152.384577777731</v>
      </c>
      <c r="F158" s="12"/>
      <c r="G158" s="15" t="s">
        <v>72</v>
      </c>
      <c r="H158" s="40">
        <f>[10]TABLE7!$P$151</f>
        <v>16976.255476666665</v>
      </c>
      <c r="J158" s="12"/>
    </row>
    <row r="159" spans="1:10" x14ac:dyDescent="0.25">
      <c r="A159" s="12"/>
      <c r="C159" s="39" t="s">
        <v>73</v>
      </c>
      <c r="D159" s="38"/>
      <c r="E159" s="11">
        <f>[10]TABLE7!$I$151</f>
        <v>73198.820887777794</v>
      </c>
      <c r="F159" s="12"/>
      <c r="G159" s="15"/>
      <c r="H159" s="41"/>
      <c r="J159" s="12"/>
    </row>
    <row r="160" spans="1:10" x14ac:dyDescent="0.25">
      <c r="A160" s="12"/>
      <c r="C160" s="39" t="s">
        <v>74</v>
      </c>
      <c r="D160" s="38"/>
      <c r="E160" s="11">
        <f>[10]TABLE7!$J$151</f>
        <v>72298.834865555575</v>
      </c>
      <c r="F160" s="12"/>
      <c r="G160" s="16" t="s">
        <v>75</v>
      </c>
      <c r="H160" s="42">
        <f>SUM(H153:H158,E153:E160)</f>
        <v>967220.92452333309</v>
      </c>
      <c r="J160" s="12"/>
    </row>
    <row r="161" spans="1:10" x14ac:dyDescent="0.25">
      <c r="A161" s="12"/>
      <c r="B161" s="12"/>
      <c r="C161" s="12"/>
      <c r="D161" s="12"/>
      <c r="E161" s="12"/>
      <c r="F161" s="15" t="s">
        <v>76</v>
      </c>
      <c r="G161" s="12"/>
      <c r="H161" s="12"/>
      <c r="I161" s="12"/>
      <c r="J161" s="12"/>
    </row>
    <row r="162" spans="1:10" x14ac:dyDescent="0.25">
      <c r="A162" s="12"/>
      <c r="C162" s="15" t="s">
        <v>77</v>
      </c>
      <c r="D162" s="12"/>
      <c r="E162" s="12"/>
      <c r="F162" s="12"/>
      <c r="G162" s="12"/>
      <c r="H162" s="12"/>
      <c r="I162" s="12"/>
      <c r="J162" s="12"/>
    </row>
    <row r="163" spans="1:10" x14ac:dyDescent="0.25">
      <c r="A163" s="12"/>
      <c r="B163" s="15" t="s">
        <v>76</v>
      </c>
      <c r="C163" s="12"/>
      <c r="D163" s="12"/>
      <c r="E163" s="12"/>
      <c r="F163" s="12"/>
      <c r="G163" s="12"/>
      <c r="H163" s="12"/>
      <c r="I163" s="12"/>
      <c r="J163" s="12"/>
    </row>
    <row r="164" spans="1:10" x14ac:dyDescent="0.25">
      <c r="A164" s="12"/>
      <c r="B164" s="12"/>
      <c r="C164" s="12"/>
      <c r="D164" s="12"/>
      <c r="E164" s="12"/>
      <c r="F164" s="15"/>
      <c r="G164" s="12"/>
      <c r="H164" s="12"/>
      <c r="I164" s="12"/>
      <c r="J164" s="12"/>
    </row>
    <row r="165" spans="1:10" ht="12.75" customHeight="1" x14ac:dyDescent="0.3">
      <c r="A165" s="98" t="s">
        <v>80</v>
      </c>
      <c r="B165" s="98"/>
      <c r="C165" s="98"/>
      <c r="D165" s="98"/>
      <c r="E165" s="98"/>
      <c r="F165" s="98"/>
      <c r="G165" s="98"/>
      <c r="H165" s="98"/>
      <c r="I165" s="98"/>
      <c r="J165" s="12"/>
    </row>
    <row r="166" spans="1:10" x14ac:dyDescent="0.25">
      <c r="A166" s="12"/>
      <c r="B166" s="12"/>
      <c r="C166" s="12"/>
      <c r="D166" s="12"/>
      <c r="E166" s="12"/>
      <c r="F166" s="21"/>
      <c r="G166" s="12"/>
      <c r="H166" s="12"/>
      <c r="I166" s="12"/>
      <c r="J166" s="12"/>
    </row>
    <row r="167" spans="1:10" x14ac:dyDescent="0.25">
      <c r="A167" s="99" t="s">
        <v>78</v>
      </c>
      <c r="B167" s="99"/>
      <c r="C167" s="99"/>
      <c r="D167" s="99"/>
      <c r="E167" s="99"/>
      <c r="F167" s="99"/>
      <c r="G167" s="99"/>
      <c r="H167" s="99"/>
      <c r="I167" s="99"/>
      <c r="J167" s="12"/>
    </row>
    <row r="168" spans="1:10" x14ac:dyDescent="0.25">
      <c r="A168" s="12"/>
      <c r="B168" s="12"/>
      <c r="C168" s="12"/>
      <c r="D168" s="12"/>
      <c r="E168" s="12"/>
      <c r="F168" s="15"/>
      <c r="G168" s="12"/>
      <c r="H168" s="12"/>
      <c r="I168" s="12"/>
      <c r="J168" s="12"/>
    </row>
    <row r="169" spans="1:10" x14ac:dyDescent="0.25">
      <c r="A169" s="12"/>
      <c r="C169" s="39" t="s">
        <v>61</v>
      </c>
      <c r="D169" s="43"/>
      <c r="E169" s="11">
        <f>[11]TABLE8!$C$151</f>
        <v>68684.737609999996</v>
      </c>
      <c r="F169" s="12"/>
      <c r="G169" s="15" t="s">
        <v>62</v>
      </c>
      <c r="H169" s="40">
        <f>[11]TABLE8!$K$151</f>
        <v>70159.249819999997</v>
      </c>
      <c r="I169" s="12"/>
      <c r="J169" s="12"/>
    </row>
    <row r="170" spans="1:10" x14ac:dyDescent="0.25">
      <c r="A170" s="12"/>
      <c r="C170" s="39" t="s">
        <v>63</v>
      </c>
      <c r="D170" s="43"/>
      <c r="E170" s="34">
        <f>[11]TABLE8!$D$151</f>
        <v>71580.817970000018</v>
      </c>
      <c r="F170" s="12"/>
      <c r="G170" s="15" t="s">
        <v>64</v>
      </c>
      <c r="H170" s="40">
        <f>[11]TABLE8!$L$151</f>
        <v>71802.285279999982</v>
      </c>
      <c r="I170" s="12"/>
      <c r="J170" s="12"/>
    </row>
    <row r="171" spans="1:10" x14ac:dyDescent="0.25">
      <c r="A171" s="12"/>
      <c r="C171" s="39" t="s">
        <v>65</v>
      </c>
      <c r="D171" s="43"/>
      <c r="E171" s="11">
        <f>[11]TABLE8!$E$151</f>
        <v>71748.703059999985</v>
      </c>
      <c r="F171" s="12"/>
      <c r="G171" s="15" t="s">
        <v>66</v>
      </c>
      <c r="H171" s="40">
        <f>[11]TABLE8!$M$151</f>
        <v>70469.817679999993</v>
      </c>
      <c r="I171" s="12"/>
      <c r="J171" s="12"/>
    </row>
    <row r="172" spans="1:10" x14ac:dyDescent="0.25">
      <c r="A172" s="12"/>
      <c r="C172" s="39" t="s">
        <v>67</v>
      </c>
      <c r="D172" s="43"/>
      <c r="E172" s="34">
        <f>[11]TABLE8!$F$151</f>
        <v>74717.413500000039</v>
      </c>
      <c r="F172" s="12"/>
      <c r="G172" s="15" t="s">
        <v>68</v>
      </c>
      <c r="H172" s="40">
        <f>[11]TABLE8!$N$151</f>
        <v>68984.494130000021</v>
      </c>
      <c r="I172" s="12"/>
      <c r="J172" s="12"/>
    </row>
    <row r="173" spans="1:10" ht="14.25" customHeight="1" x14ac:dyDescent="0.25">
      <c r="A173" s="12"/>
      <c r="C173" s="39" t="s">
        <v>69</v>
      </c>
      <c r="D173" s="43"/>
      <c r="E173" s="34">
        <f>[11]TABLE8!$G$151</f>
        <v>71148.631909999996</v>
      </c>
      <c r="F173" s="12"/>
      <c r="G173" s="15" t="s">
        <v>70</v>
      </c>
      <c r="H173" s="40">
        <f>[11]TABLE8!$O$151</f>
        <v>64938.448989999997</v>
      </c>
      <c r="I173" s="12"/>
      <c r="J173" s="12"/>
    </row>
    <row r="174" spans="1:10" x14ac:dyDescent="0.25">
      <c r="A174" s="12"/>
      <c r="C174" s="39" t="s">
        <v>71</v>
      </c>
      <c r="D174" s="43"/>
      <c r="E174" s="11">
        <f>[11]TABLE8!$H$151</f>
        <v>71345.757030000008</v>
      </c>
      <c r="F174" s="12"/>
      <c r="G174" s="15" t="s">
        <v>72</v>
      </c>
      <c r="H174" s="40">
        <f>[11]TABLE8!$P$151</f>
        <v>16181.778329999996</v>
      </c>
      <c r="I174" s="12"/>
      <c r="J174" s="12"/>
    </row>
    <row r="175" spans="1:10" x14ac:dyDescent="0.25">
      <c r="A175" s="12"/>
      <c r="C175" s="39" t="s">
        <v>73</v>
      </c>
      <c r="D175" s="43"/>
      <c r="E175" s="34">
        <f>[11]TABLE8!$I$151</f>
        <v>71504.552390000026</v>
      </c>
      <c r="F175" s="12"/>
      <c r="G175" s="15" t="s">
        <v>76</v>
      </c>
      <c r="H175" s="41"/>
      <c r="I175" s="12"/>
      <c r="J175" s="12"/>
    </row>
    <row r="176" spans="1:10" x14ac:dyDescent="0.25">
      <c r="A176" s="12"/>
      <c r="C176" s="39" t="s">
        <v>74</v>
      </c>
      <c r="D176" s="43"/>
      <c r="E176" s="34">
        <f>[11]TABLE8!$J$151</f>
        <v>70979.392549999975</v>
      </c>
      <c r="F176" s="12"/>
      <c r="G176" s="16" t="s">
        <v>79</v>
      </c>
      <c r="H176" s="42">
        <f>SUM(H169:H174,E169:E176)</f>
        <v>934246.08025000012</v>
      </c>
      <c r="I176" s="12"/>
      <c r="J176" s="12"/>
    </row>
    <row r="177" spans="1:10" x14ac:dyDescent="0.25">
      <c r="A177" s="12"/>
      <c r="C177" s="12"/>
      <c r="D177" s="12"/>
      <c r="E177" s="12"/>
      <c r="F177" s="12"/>
      <c r="G177" s="16"/>
      <c r="H177" s="12"/>
      <c r="I177" s="12"/>
      <c r="J177" s="12"/>
    </row>
    <row r="178" spans="1:10" x14ac:dyDescent="0.25">
      <c r="A178" s="12"/>
      <c r="C178" s="15" t="s">
        <v>77</v>
      </c>
      <c r="D178" s="12"/>
      <c r="E178" s="12"/>
      <c r="F178" s="12"/>
      <c r="G178" s="12"/>
      <c r="H178" s="12"/>
      <c r="I178" s="12"/>
      <c r="J178" s="12"/>
    </row>
    <row r="179" spans="1:10" x14ac:dyDescent="0.25">
      <c r="A179" s="12"/>
      <c r="B179" s="12"/>
      <c r="C179" s="12"/>
      <c r="D179" s="12"/>
      <c r="E179" s="12"/>
      <c r="F179" s="15"/>
      <c r="G179" s="12"/>
      <c r="H179" s="12"/>
      <c r="I179" s="12"/>
      <c r="J179" s="12"/>
    </row>
    <row r="180" spans="1:10" x14ac:dyDescent="0.25">
      <c r="A180" s="12"/>
      <c r="B180" s="12"/>
      <c r="C180" s="12"/>
      <c r="D180" s="12"/>
      <c r="E180" s="12"/>
      <c r="F180" s="15"/>
      <c r="G180" s="12"/>
      <c r="H180" s="12"/>
      <c r="I180" s="12"/>
      <c r="J180" s="12"/>
    </row>
    <row r="181" spans="1:10" s="12" customFormat="1" ht="12.75" customHeight="1" x14ac:dyDescent="0.3">
      <c r="A181" s="98" t="s">
        <v>170</v>
      </c>
      <c r="B181" s="98"/>
      <c r="C181" s="98"/>
      <c r="D181" s="98"/>
      <c r="E181" s="98"/>
      <c r="F181" s="98"/>
      <c r="G181" s="98"/>
      <c r="H181" s="98"/>
      <c r="I181" s="98"/>
    </row>
    <row r="182" spans="1:10" s="12" customFormat="1" ht="21" customHeight="1" x14ac:dyDescent="0.25">
      <c r="F182" s="97"/>
    </row>
    <row r="183" spans="1:10" x14ac:dyDescent="0.25">
      <c r="A183" s="103" t="s">
        <v>121</v>
      </c>
      <c r="B183" s="103"/>
      <c r="C183" s="103"/>
      <c r="D183" s="103"/>
      <c r="E183" s="103"/>
      <c r="F183" s="103"/>
      <c r="G183" s="103"/>
      <c r="H183" s="103"/>
      <c r="I183" s="103"/>
    </row>
    <row r="184" spans="1:10" x14ac:dyDescent="0.25">
      <c r="F184" s="1"/>
    </row>
    <row r="185" spans="1:10" x14ac:dyDescent="0.25">
      <c r="C185" s="49" t="s">
        <v>61</v>
      </c>
      <c r="D185" s="50"/>
      <c r="E185" s="93">
        <f>[12]Sheet1!$C$151</f>
        <v>76126</v>
      </c>
      <c r="G185" s="1" t="s">
        <v>62</v>
      </c>
      <c r="H185" s="51">
        <f>[12]Sheet1!$K$151</f>
        <v>77160</v>
      </c>
    </row>
    <row r="186" spans="1:10" x14ac:dyDescent="0.25">
      <c r="C186" s="49" t="s">
        <v>63</v>
      </c>
      <c r="D186" s="50"/>
      <c r="E186" s="93">
        <f>[12]Sheet1!$D$151</f>
        <v>72248</v>
      </c>
      <c r="G186" s="1" t="s">
        <v>64</v>
      </c>
      <c r="H186" s="51">
        <f>[12]Sheet1!$L$151</f>
        <v>80789</v>
      </c>
    </row>
    <row r="187" spans="1:10" x14ac:dyDescent="0.25">
      <c r="C187" s="49" t="s">
        <v>65</v>
      </c>
      <c r="D187" s="50"/>
      <c r="E187" s="93">
        <f>[12]Sheet1!$E$151</f>
        <v>73679</v>
      </c>
      <c r="G187" s="1" t="s">
        <v>66</v>
      </c>
      <c r="H187" s="51">
        <f>[12]Sheet1!$M$151</f>
        <v>75347</v>
      </c>
    </row>
    <row r="188" spans="1:10" x14ac:dyDescent="0.25">
      <c r="C188" s="49" t="s">
        <v>67</v>
      </c>
      <c r="D188" s="50"/>
      <c r="E188" s="93">
        <f>[12]Sheet1!$F$151</f>
        <v>73841</v>
      </c>
      <c r="G188" s="1" t="s">
        <v>68</v>
      </c>
      <c r="H188" s="51">
        <f>[12]Sheet1!$N$151</f>
        <v>71575</v>
      </c>
    </row>
    <row r="189" spans="1:10" x14ac:dyDescent="0.25">
      <c r="C189" s="49" t="s">
        <v>69</v>
      </c>
      <c r="D189" s="50"/>
      <c r="E189" s="93">
        <f>[12]Sheet1!$G$151</f>
        <v>73755</v>
      </c>
      <c r="G189" s="1" t="s">
        <v>70</v>
      </c>
      <c r="H189" s="51">
        <f>[12]Sheet1!$O$151</f>
        <v>68269</v>
      </c>
    </row>
    <row r="190" spans="1:10" x14ac:dyDescent="0.25">
      <c r="C190" s="49" t="s">
        <v>71</v>
      </c>
      <c r="D190" s="50"/>
      <c r="E190" s="93">
        <f>[12]Sheet1!$H$151</f>
        <v>73244</v>
      </c>
      <c r="G190" s="1"/>
      <c r="H190" s="52"/>
    </row>
    <row r="191" spans="1:10" x14ac:dyDescent="0.25">
      <c r="C191" s="49" t="s">
        <v>73</v>
      </c>
      <c r="D191" s="50"/>
      <c r="E191" s="93">
        <f>[12]Sheet1!$I$151</f>
        <v>73054</v>
      </c>
      <c r="G191" s="2" t="s">
        <v>171</v>
      </c>
      <c r="H191" s="53">
        <f>[12]Sheet1!$P$151</f>
        <v>962987</v>
      </c>
    </row>
    <row r="192" spans="1:10" x14ac:dyDescent="0.25">
      <c r="C192" s="49" t="s">
        <v>74</v>
      </c>
      <c r="D192" s="50"/>
      <c r="E192" s="93">
        <f>[12]Sheet1!$J$151</f>
        <v>73900</v>
      </c>
      <c r="G192" s="54" t="s">
        <v>172</v>
      </c>
    </row>
    <row r="194" spans="1:9" x14ac:dyDescent="0.25">
      <c r="F194" s="1"/>
    </row>
    <row r="195" spans="1:9" s="12" customFormat="1" ht="12.75" customHeight="1" x14ac:dyDescent="0.3">
      <c r="A195" s="100" t="s">
        <v>0</v>
      </c>
      <c r="B195" s="100"/>
      <c r="C195" s="100"/>
      <c r="D195" s="100"/>
      <c r="E195" s="100"/>
      <c r="F195" s="100"/>
      <c r="G195" s="100"/>
      <c r="H195" s="100"/>
      <c r="I195" s="100"/>
    </row>
    <row r="196" spans="1:9" s="12" customFormat="1" ht="6" customHeight="1" x14ac:dyDescent="0.25">
      <c r="F196" s="15"/>
    </row>
    <row r="197" spans="1:9" s="12" customFormat="1" ht="12.75" customHeight="1" x14ac:dyDescent="0.3">
      <c r="A197" s="102" t="s">
        <v>178</v>
      </c>
      <c r="B197" s="102"/>
      <c r="C197" s="102"/>
      <c r="D197" s="102"/>
      <c r="E197" s="102"/>
      <c r="F197" s="102"/>
      <c r="G197" s="102"/>
      <c r="H197" s="102"/>
      <c r="I197" s="102"/>
    </row>
    <row r="198" spans="1:9" s="12" customFormat="1" ht="7.5" customHeight="1" x14ac:dyDescent="0.25">
      <c r="F198" s="55"/>
    </row>
    <row r="199" spans="1:9" s="12" customFormat="1" x14ac:dyDescent="0.25">
      <c r="A199" s="99" t="s">
        <v>81</v>
      </c>
      <c r="B199" s="99"/>
      <c r="C199" s="99"/>
      <c r="D199" s="99"/>
      <c r="E199" s="99"/>
      <c r="F199" s="99"/>
      <c r="G199" s="99"/>
      <c r="H199" s="99"/>
      <c r="I199" s="99"/>
    </row>
    <row r="200" spans="1:9" s="12" customFormat="1" ht="14.25" customHeight="1" x14ac:dyDescent="0.25">
      <c r="D200" s="94" t="s">
        <v>185</v>
      </c>
    </row>
    <row r="201" spans="1:9" s="12" customFormat="1" ht="36" x14ac:dyDescent="0.25">
      <c r="E201" s="80" t="s">
        <v>174</v>
      </c>
      <c r="F201" s="81" t="s">
        <v>175</v>
      </c>
      <c r="G201" s="80" t="s">
        <v>176</v>
      </c>
      <c r="H201" s="81" t="s">
        <v>177</v>
      </c>
    </row>
    <row r="202" spans="1:9" s="12" customFormat="1" x14ac:dyDescent="0.25">
      <c r="C202" s="108" t="s">
        <v>61</v>
      </c>
      <c r="D202" s="108"/>
      <c r="E202" s="10">
        <f>'[13]Discipline by Grade'!B2</f>
        <v>577</v>
      </c>
      <c r="F202" s="10">
        <f>'[13]Discipline by Grade'!C2</f>
        <v>992</v>
      </c>
      <c r="G202" s="95" t="s">
        <v>188</v>
      </c>
      <c r="H202" s="10">
        <f>'[13]Discipline by Grade'!E2</f>
        <v>16</v>
      </c>
    </row>
    <row r="203" spans="1:9" s="12" customFormat="1" x14ac:dyDescent="0.25">
      <c r="C203" s="108" t="s">
        <v>63</v>
      </c>
      <c r="D203" s="108"/>
      <c r="E203" s="10">
        <f>'[13]Discipline by Grade'!B3</f>
        <v>633</v>
      </c>
      <c r="F203" s="10">
        <f>'[13]Discipline by Grade'!C3</f>
        <v>1084</v>
      </c>
      <c r="G203" s="10">
        <f>'[13]Discipline by Grade'!D3</f>
        <v>10</v>
      </c>
      <c r="H203" s="10">
        <f>'[13]Discipline by Grade'!E3</f>
        <v>21</v>
      </c>
    </row>
    <row r="204" spans="1:9" s="12" customFormat="1" x14ac:dyDescent="0.25">
      <c r="C204" s="108" t="s">
        <v>65</v>
      </c>
      <c r="D204" s="108"/>
      <c r="E204" s="10">
        <f>'[13]Discipline by Grade'!B4</f>
        <v>915</v>
      </c>
      <c r="F204" s="10">
        <f>'[13]Discipline by Grade'!C4</f>
        <v>1467</v>
      </c>
      <c r="G204" s="10">
        <f>'[13]Discipline by Grade'!D4</f>
        <v>18</v>
      </c>
      <c r="H204" s="10">
        <f>'[13]Discipline by Grade'!E4</f>
        <v>35</v>
      </c>
    </row>
    <row r="205" spans="1:9" s="12" customFormat="1" x14ac:dyDescent="0.25">
      <c r="C205" s="108" t="s">
        <v>67</v>
      </c>
      <c r="D205" s="108"/>
      <c r="E205" s="10">
        <f>'[13]Discipline by Grade'!B5</f>
        <v>1417</v>
      </c>
      <c r="F205" s="10">
        <f>'[13]Discipline by Grade'!C5</f>
        <v>2079</v>
      </c>
      <c r="G205" s="10">
        <f>'[13]Discipline by Grade'!D5</f>
        <v>30</v>
      </c>
      <c r="H205" s="10">
        <f>'[13]Discipline by Grade'!E5</f>
        <v>52</v>
      </c>
    </row>
    <row r="206" spans="1:9" s="12" customFormat="1" x14ac:dyDescent="0.25">
      <c r="C206" s="108" t="s">
        <v>69</v>
      </c>
      <c r="D206" s="108"/>
      <c r="E206" s="10">
        <f>'[13]Discipline by Grade'!B6</f>
        <v>2253</v>
      </c>
      <c r="F206" s="10">
        <f>'[13]Discipline by Grade'!C6</f>
        <v>3095</v>
      </c>
      <c r="G206" s="10">
        <f>'[13]Discipline by Grade'!D6</f>
        <v>37</v>
      </c>
      <c r="H206" s="10">
        <f>'[13]Discipline by Grade'!E6</f>
        <v>101</v>
      </c>
    </row>
    <row r="207" spans="1:9" s="12" customFormat="1" x14ac:dyDescent="0.25">
      <c r="C207" s="108" t="s">
        <v>71</v>
      </c>
      <c r="D207" s="108"/>
      <c r="E207" s="10">
        <f>'[13]Discipline by Grade'!B7</f>
        <v>5807</v>
      </c>
      <c r="F207" s="10">
        <f>'[13]Discipline by Grade'!C7</f>
        <v>5387</v>
      </c>
      <c r="G207" s="10">
        <f>'[13]Discipline by Grade'!D7</f>
        <v>117</v>
      </c>
      <c r="H207" s="10">
        <f>'[13]Discipline by Grade'!E7</f>
        <v>465</v>
      </c>
    </row>
    <row r="208" spans="1:9" s="12" customFormat="1" x14ac:dyDescent="0.25">
      <c r="C208" s="108" t="s">
        <v>73</v>
      </c>
      <c r="D208" s="108"/>
      <c r="E208" s="10">
        <f>'[13]Discipline by Grade'!B8</f>
        <v>7241</v>
      </c>
      <c r="F208" s="10">
        <f>'[13]Discipline by Grade'!C8</f>
        <v>6225</v>
      </c>
      <c r="G208" s="10">
        <f>'[13]Discipline by Grade'!D8</f>
        <v>181</v>
      </c>
      <c r="H208" s="10">
        <f>'[13]Discipline by Grade'!E8</f>
        <v>858</v>
      </c>
    </row>
    <row r="209" spans="1:9" s="12" customFormat="1" x14ac:dyDescent="0.25">
      <c r="C209" s="108" t="s">
        <v>74</v>
      </c>
      <c r="D209" s="108"/>
      <c r="E209" s="10">
        <f>'[13]Discipline by Grade'!B9</f>
        <v>7168</v>
      </c>
      <c r="F209" s="10">
        <f>'[13]Discipline by Grade'!C9</f>
        <v>6002</v>
      </c>
      <c r="G209" s="10">
        <f>'[13]Discipline by Grade'!D9</f>
        <v>235</v>
      </c>
      <c r="H209" s="10">
        <f>'[13]Discipline by Grade'!E9</f>
        <v>1154</v>
      </c>
    </row>
    <row r="210" spans="1:9" s="12" customFormat="1" x14ac:dyDescent="0.25">
      <c r="C210" s="108" t="s">
        <v>62</v>
      </c>
      <c r="D210" s="108"/>
      <c r="E210" s="10">
        <f>'[13]Discipline by Grade'!B10</f>
        <v>8425</v>
      </c>
      <c r="F210" s="10">
        <f>'[13]Discipline by Grade'!C10</f>
        <v>6150</v>
      </c>
      <c r="G210" s="10">
        <f>'[13]Discipline by Grade'!D10</f>
        <v>533</v>
      </c>
      <c r="H210" s="10">
        <f>'[13]Discipline by Grade'!E10</f>
        <v>1565</v>
      </c>
    </row>
    <row r="211" spans="1:9" s="12" customFormat="1" x14ac:dyDescent="0.25">
      <c r="C211" s="108" t="s">
        <v>64</v>
      </c>
      <c r="D211" s="108"/>
      <c r="E211" s="10">
        <f>'[13]Discipline by Grade'!B11</f>
        <v>6997</v>
      </c>
      <c r="F211" s="10">
        <f>'[13]Discipline by Grade'!C11</f>
        <v>5102</v>
      </c>
      <c r="G211" s="10">
        <f>'[13]Discipline by Grade'!D11</f>
        <v>465</v>
      </c>
      <c r="H211" s="10">
        <f>'[13]Discipline by Grade'!E11</f>
        <v>1292</v>
      </c>
    </row>
    <row r="212" spans="1:9" s="12" customFormat="1" x14ac:dyDescent="0.25">
      <c r="C212" s="108" t="s">
        <v>66</v>
      </c>
      <c r="D212" s="108"/>
      <c r="E212" s="10">
        <f>'[13]Discipline by Grade'!B12</f>
        <v>5354</v>
      </c>
      <c r="F212" s="10">
        <f>'[13]Discipline by Grade'!C12</f>
        <v>3730</v>
      </c>
      <c r="G212" s="10">
        <f>'[13]Discipline by Grade'!D12</f>
        <v>321</v>
      </c>
      <c r="H212" s="10">
        <f>'[13]Discipline by Grade'!E12</f>
        <v>863</v>
      </c>
    </row>
    <row r="213" spans="1:9" s="12" customFormat="1" x14ac:dyDescent="0.25">
      <c r="C213" s="108" t="s">
        <v>68</v>
      </c>
      <c r="D213" s="108"/>
      <c r="E213" s="10">
        <f>'[13]Discipline by Grade'!B13</f>
        <v>3820</v>
      </c>
      <c r="F213" s="10">
        <f>'[13]Discipline by Grade'!C13</f>
        <v>2353</v>
      </c>
      <c r="G213" s="10">
        <f>'[13]Discipline by Grade'!D13</f>
        <v>161</v>
      </c>
      <c r="H213" s="10">
        <f>'[13]Discipline by Grade'!E13</f>
        <v>493</v>
      </c>
    </row>
    <row r="214" spans="1:9" s="12" customFormat="1" x14ac:dyDescent="0.25">
      <c r="C214" s="108" t="s">
        <v>70</v>
      </c>
      <c r="D214" s="108"/>
      <c r="E214" s="10">
        <f>'[13]Discipline by Grade'!B14</f>
        <v>403</v>
      </c>
      <c r="F214" s="10">
        <f>'[13]Discipline by Grade'!C14</f>
        <v>927</v>
      </c>
      <c r="G214" s="95" t="s">
        <v>188</v>
      </c>
      <c r="H214" s="95" t="s">
        <v>188</v>
      </c>
    </row>
    <row r="215" spans="1:9" s="12" customFormat="1" x14ac:dyDescent="0.25">
      <c r="B215" s="83"/>
      <c r="E215" s="82"/>
      <c r="G215" s="82"/>
      <c r="H215" s="84"/>
    </row>
    <row r="216" spans="1:9" s="12" customFormat="1" x14ac:dyDescent="0.25">
      <c r="D216" s="85" t="s">
        <v>20</v>
      </c>
      <c r="E216" s="86">
        <f>SUM(E202:E214)</f>
        <v>51010</v>
      </c>
      <c r="F216" s="86">
        <f t="shared" ref="F216:H216" si="1">SUM(F202:F214)</f>
        <v>44593</v>
      </c>
      <c r="G216" s="86">
        <f t="shared" si="1"/>
        <v>2108</v>
      </c>
      <c r="H216" s="86">
        <f t="shared" si="1"/>
        <v>6915</v>
      </c>
    </row>
    <row r="217" spans="1:9" x14ac:dyDescent="0.25">
      <c r="F217" s="1"/>
    </row>
    <row r="218" spans="1:9" x14ac:dyDescent="0.25">
      <c r="B218" s="2"/>
      <c r="D218" s="9"/>
      <c r="I218" s="10" t="s">
        <v>76</v>
      </c>
    </row>
    <row r="219" spans="1:9" s="12" customFormat="1" ht="18" customHeight="1" x14ac:dyDescent="0.25">
      <c r="C219" s="109"/>
      <c r="D219" s="109"/>
      <c r="E219" s="109"/>
      <c r="F219" s="109"/>
      <c r="G219" s="109"/>
      <c r="H219" s="109"/>
    </row>
    <row r="220" spans="1:9" s="87" customFormat="1" ht="12.75" customHeight="1" x14ac:dyDescent="0.3">
      <c r="A220" s="98" t="s">
        <v>82</v>
      </c>
      <c r="B220" s="98"/>
      <c r="C220" s="98"/>
      <c r="D220" s="98"/>
      <c r="E220" s="98"/>
      <c r="F220" s="98"/>
      <c r="G220" s="98"/>
      <c r="H220" s="98"/>
      <c r="I220" s="98"/>
    </row>
    <row r="221" spans="1:9" s="87" customFormat="1" ht="12.75" customHeight="1" x14ac:dyDescent="0.3">
      <c r="A221" s="96"/>
      <c r="B221" s="96"/>
      <c r="C221" s="96"/>
      <c r="D221" s="96"/>
      <c r="E221" s="96"/>
      <c r="F221" s="97"/>
      <c r="G221" s="96"/>
      <c r="H221" s="96"/>
      <c r="I221" s="96"/>
    </row>
    <row r="222" spans="1:9" s="87" customFormat="1" x14ac:dyDescent="0.25">
      <c r="A222" s="99" t="s">
        <v>143</v>
      </c>
      <c r="B222" s="99"/>
      <c r="C222" s="99"/>
      <c r="D222" s="99"/>
      <c r="E222" s="99"/>
      <c r="F222" s="99"/>
      <c r="G222" s="99"/>
      <c r="H222" s="99"/>
      <c r="I222" s="99"/>
    </row>
    <row r="223" spans="1:9" s="87" customFormat="1" x14ac:dyDescent="0.25">
      <c r="A223" s="99" t="s">
        <v>144</v>
      </c>
      <c r="B223" s="99"/>
      <c r="C223" s="99"/>
      <c r="D223" s="99"/>
      <c r="E223" s="99"/>
      <c r="F223" s="99"/>
      <c r="G223" s="99"/>
      <c r="H223" s="99"/>
      <c r="I223" s="99"/>
    </row>
    <row r="224" spans="1:9" s="87" customFormat="1" x14ac:dyDescent="0.25">
      <c r="F224" s="16"/>
    </row>
    <row r="225" spans="2:8" s="87" customFormat="1" x14ac:dyDescent="0.25">
      <c r="D225" s="88" t="s">
        <v>83</v>
      </c>
      <c r="E225" s="89"/>
      <c r="H225" s="40">
        <f>'[14]TABLE 11'!$C$153</f>
        <v>35014</v>
      </c>
    </row>
    <row r="226" spans="2:8" s="87" customFormat="1" x14ac:dyDescent="0.25">
      <c r="D226" s="88" t="s">
        <v>127</v>
      </c>
      <c r="E226" s="89"/>
      <c r="H226" s="40">
        <f>'[14]TABLE 11'!$D$153</f>
        <v>8532</v>
      </c>
    </row>
    <row r="227" spans="2:8" s="87" customFormat="1" x14ac:dyDescent="0.25">
      <c r="D227" s="88" t="s">
        <v>122</v>
      </c>
      <c r="E227" s="89"/>
      <c r="H227" s="40">
        <f>'[14]TABLE 11'!$E$153</f>
        <v>30054</v>
      </c>
    </row>
    <row r="228" spans="2:8" s="87" customFormat="1" x14ac:dyDescent="0.25">
      <c r="D228" s="88" t="s">
        <v>84</v>
      </c>
      <c r="E228" s="89"/>
      <c r="H228" s="40">
        <f>'[14]TABLE 11'!$F$153</f>
        <v>2929</v>
      </c>
    </row>
    <row r="229" spans="2:8" s="87" customFormat="1" x14ac:dyDescent="0.25">
      <c r="D229" s="88" t="s">
        <v>118</v>
      </c>
      <c r="E229" s="89"/>
      <c r="H229" s="40">
        <f>'[14]TABLE 11'!$G$153</f>
        <v>18695</v>
      </c>
    </row>
    <row r="230" spans="2:8" s="87" customFormat="1" x14ac:dyDescent="0.25">
      <c r="D230" s="88" t="s">
        <v>85</v>
      </c>
      <c r="E230" s="89"/>
      <c r="H230" s="40">
        <f>'[14]TABLE 11'!$H$153</f>
        <v>21278</v>
      </c>
    </row>
    <row r="231" spans="2:8" s="87" customFormat="1" x14ac:dyDescent="0.25">
      <c r="D231" s="88" t="s">
        <v>86</v>
      </c>
      <c r="E231" s="89"/>
      <c r="H231" s="40">
        <f>'[14]TABLE 11'!$I$153</f>
        <v>283</v>
      </c>
    </row>
    <row r="232" spans="2:8" s="87" customFormat="1" x14ac:dyDescent="0.25">
      <c r="D232" s="88" t="s">
        <v>123</v>
      </c>
      <c r="E232" s="89"/>
      <c r="H232" s="40">
        <f>'[14]TABLE 11'!$J$153</f>
        <v>689</v>
      </c>
    </row>
    <row r="233" spans="2:8" s="87" customFormat="1" x14ac:dyDescent="0.25">
      <c r="D233" s="88" t="s">
        <v>124</v>
      </c>
      <c r="E233" s="89"/>
      <c r="H233" s="40">
        <f>'[14]TABLE 11'!$K$153</f>
        <v>254</v>
      </c>
    </row>
    <row r="234" spans="2:8" s="87" customFormat="1" x14ac:dyDescent="0.25">
      <c r="D234" s="88" t="s">
        <v>87</v>
      </c>
      <c r="E234" s="89"/>
      <c r="H234" s="40">
        <f>'[14]TABLE 11'!$L$153</f>
        <v>0</v>
      </c>
    </row>
    <row r="235" spans="2:8" s="87" customFormat="1" x14ac:dyDescent="0.25">
      <c r="D235" s="88" t="s">
        <v>125</v>
      </c>
      <c r="E235" s="89"/>
      <c r="H235" s="40">
        <f>'[14]TABLE 11'!$M$153</f>
        <v>1839</v>
      </c>
    </row>
    <row r="236" spans="2:8" s="87" customFormat="1" x14ac:dyDescent="0.25">
      <c r="D236" s="88" t="s">
        <v>126</v>
      </c>
      <c r="E236" s="89"/>
      <c r="H236" s="40">
        <f>'[14]TABLE 11'!$N$153</f>
        <v>14101</v>
      </c>
    </row>
    <row r="237" spans="2:8" s="87" customFormat="1" x14ac:dyDescent="0.25">
      <c r="D237" s="88" t="s">
        <v>88</v>
      </c>
      <c r="E237" s="89"/>
      <c r="H237" s="40">
        <f>'[14]TABLE 11'!$O$153</f>
        <v>168</v>
      </c>
    </row>
    <row r="238" spans="2:8" s="87" customFormat="1" ht="6" customHeight="1" thickBot="1" x14ac:dyDescent="0.3">
      <c r="D238" s="15"/>
      <c r="H238" s="90"/>
    </row>
    <row r="239" spans="2:8" s="87" customFormat="1" ht="13.8" thickTop="1" x14ac:dyDescent="0.25">
      <c r="E239" s="16" t="s">
        <v>20</v>
      </c>
      <c r="H239" s="42">
        <f>SUM(H225:H238)</f>
        <v>133836</v>
      </c>
    </row>
    <row r="240" spans="2:8" s="87" customFormat="1" x14ac:dyDescent="0.25">
      <c r="B240" s="15"/>
      <c r="E240" s="17" t="s">
        <v>186</v>
      </c>
      <c r="H240" s="11"/>
    </row>
    <row r="241" spans="1:10" s="91" customFormat="1" x14ac:dyDescent="0.25">
      <c r="A241" s="87"/>
      <c r="B241" s="87"/>
      <c r="C241" s="87"/>
      <c r="D241" s="87"/>
      <c r="E241" s="87"/>
      <c r="F241" s="87"/>
      <c r="G241" s="87"/>
      <c r="H241" s="87"/>
      <c r="I241" s="87"/>
      <c r="J241" s="87"/>
    </row>
    <row r="242" spans="1:10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</row>
    <row r="243" spans="1:10" x14ac:dyDescent="0.25">
      <c r="A243" s="12"/>
      <c r="B243" s="12"/>
      <c r="C243" s="12"/>
      <c r="D243" s="12"/>
      <c r="E243" s="12"/>
      <c r="F243" s="15"/>
      <c r="G243" s="12"/>
      <c r="H243" s="12"/>
      <c r="I243" s="12"/>
      <c r="J243" s="12"/>
    </row>
    <row r="244" spans="1:10" ht="12.75" customHeight="1" x14ac:dyDescent="0.3">
      <c r="A244" s="100" t="s">
        <v>0</v>
      </c>
      <c r="B244" s="100"/>
      <c r="C244" s="100"/>
      <c r="D244" s="100"/>
      <c r="E244" s="100"/>
      <c r="F244" s="100"/>
      <c r="G244" s="100"/>
      <c r="H244" s="100"/>
      <c r="I244" s="100"/>
      <c r="J244" s="12"/>
    </row>
    <row r="245" spans="1:10" x14ac:dyDescent="0.25">
      <c r="A245" s="12"/>
      <c r="B245" s="12"/>
      <c r="C245" s="12"/>
      <c r="D245" s="12"/>
      <c r="E245" s="12"/>
      <c r="F245" s="16"/>
      <c r="G245" s="12"/>
      <c r="H245" s="12"/>
      <c r="I245" s="12"/>
      <c r="J245" s="12"/>
    </row>
    <row r="246" spans="1:10" s="12" customFormat="1" ht="13.8" x14ac:dyDescent="0.25">
      <c r="A246" s="101" t="s">
        <v>90</v>
      </c>
      <c r="B246" s="101"/>
      <c r="C246" s="101"/>
      <c r="D246" s="101"/>
      <c r="E246" s="101"/>
      <c r="F246" s="101"/>
      <c r="G246" s="101"/>
      <c r="H246" s="101"/>
      <c r="I246" s="101"/>
    </row>
    <row r="247" spans="1:10" x14ac:dyDescent="0.25">
      <c r="A247" s="12"/>
      <c r="B247" s="12"/>
      <c r="C247" s="12"/>
      <c r="D247" s="12"/>
      <c r="E247" s="12"/>
      <c r="F247" s="15"/>
      <c r="G247" s="12"/>
      <c r="H247" s="12"/>
      <c r="I247" s="12"/>
      <c r="J247" s="12"/>
    </row>
    <row r="248" spans="1:10" s="12" customFormat="1" ht="12.75" customHeight="1" x14ac:dyDescent="0.3">
      <c r="A248" s="98" t="s">
        <v>89</v>
      </c>
      <c r="B248" s="98"/>
      <c r="C248" s="98"/>
      <c r="D248" s="98"/>
      <c r="E248" s="98"/>
      <c r="F248" s="98"/>
      <c r="G248" s="98"/>
      <c r="H248" s="98"/>
      <c r="I248" s="98"/>
    </row>
    <row r="249" spans="1:10" x14ac:dyDescent="0.25">
      <c r="A249" s="12"/>
      <c r="B249" s="12"/>
      <c r="C249" s="12"/>
      <c r="D249" s="12"/>
      <c r="E249" s="12"/>
      <c r="F249" s="15"/>
      <c r="G249" s="12"/>
      <c r="H249" s="12"/>
      <c r="I249" s="12"/>
      <c r="J249" s="12"/>
    </row>
    <row r="250" spans="1:10" x14ac:dyDescent="0.25">
      <c r="A250" s="12"/>
      <c r="D250" s="15"/>
      <c r="E250" s="12"/>
      <c r="F250" s="12"/>
      <c r="G250" s="12"/>
      <c r="H250" s="11"/>
      <c r="I250" s="12"/>
      <c r="J250" s="12"/>
    </row>
    <row r="251" spans="1:10" x14ac:dyDescent="0.25">
      <c r="A251" s="12"/>
      <c r="D251" s="15"/>
      <c r="E251" s="12"/>
      <c r="F251" s="12"/>
      <c r="G251" s="12"/>
      <c r="H251" s="11"/>
      <c r="I251" s="12"/>
      <c r="J251" s="12"/>
    </row>
    <row r="252" spans="1:10" x14ac:dyDescent="0.25">
      <c r="A252" s="12"/>
      <c r="D252" s="15" t="s">
        <v>134</v>
      </c>
      <c r="E252" s="12"/>
      <c r="F252" s="12"/>
      <c r="G252" s="12"/>
      <c r="H252" s="12"/>
      <c r="I252" s="12"/>
      <c r="J252" s="12"/>
    </row>
    <row r="253" spans="1:10" x14ac:dyDescent="0.25">
      <c r="A253" s="12"/>
      <c r="D253" s="12"/>
      <c r="E253" s="15" t="s">
        <v>129</v>
      </c>
      <c r="F253" s="12"/>
      <c r="G253" s="12"/>
      <c r="H253" s="14">
        <f>'[15]TABLE 12A'!$I$137</f>
        <v>8724</v>
      </c>
      <c r="I253" s="12"/>
      <c r="J253" s="12"/>
    </row>
    <row r="254" spans="1:10" x14ac:dyDescent="0.25">
      <c r="A254" s="12"/>
      <c r="D254" s="12"/>
      <c r="E254" s="15" t="s">
        <v>190</v>
      </c>
      <c r="F254" s="12"/>
      <c r="G254" s="12"/>
      <c r="H254" s="14">
        <f>'[15]TABLE 12A'!$J$137</f>
        <v>2311</v>
      </c>
      <c r="I254" s="12"/>
      <c r="J254" s="12"/>
    </row>
    <row r="255" spans="1:10" x14ac:dyDescent="0.25">
      <c r="A255" s="12"/>
      <c r="D255" s="12"/>
      <c r="E255" s="15" t="s">
        <v>191</v>
      </c>
      <c r="F255" s="12"/>
      <c r="G255" s="12"/>
      <c r="H255" s="14">
        <f>'[15]TABLE 12A'!$K$137</f>
        <v>679</v>
      </c>
      <c r="I255" s="12"/>
      <c r="J255" s="12"/>
    </row>
    <row r="256" spans="1:10" x14ac:dyDescent="0.25">
      <c r="A256" s="12"/>
      <c r="D256" s="12"/>
      <c r="E256" s="12"/>
      <c r="F256" s="16"/>
      <c r="G256" s="12"/>
      <c r="H256" s="13"/>
      <c r="I256" s="12"/>
      <c r="J256" s="12"/>
    </row>
    <row r="257" spans="1:10" x14ac:dyDescent="0.25">
      <c r="A257" s="12"/>
      <c r="D257" s="15" t="s">
        <v>192</v>
      </c>
      <c r="E257" s="12"/>
      <c r="F257" s="16"/>
      <c r="G257" s="12"/>
      <c r="H257" s="13"/>
      <c r="I257" s="12"/>
      <c r="J257" s="12"/>
    </row>
    <row r="258" spans="1:10" x14ac:dyDescent="0.25">
      <c r="A258" s="12"/>
      <c r="D258" s="12"/>
      <c r="E258" s="15" t="s">
        <v>193</v>
      </c>
      <c r="F258" s="16"/>
      <c r="G258" s="12"/>
      <c r="H258" s="11">
        <f>'[15]TABLE 12A'!$L$137</f>
        <v>741</v>
      </c>
      <c r="I258" s="12"/>
      <c r="J258" s="12"/>
    </row>
    <row r="259" spans="1:10" x14ac:dyDescent="0.25">
      <c r="A259" s="12"/>
      <c r="D259" s="12"/>
      <c r="E259" s="15" t="s">
        <v>194</v>
      </c>
      <c r="F259" s="16"/>
      <c r="G259" s="12"/>
      <c r="H259" s="11">
        <f>'[15]TABLE 12A'!$M$137</f>
        <v>10690</v>
      </c>
      <c r="I259" s="12"/>
      <c r="J259" s="12"/>
    </row>
    <row r="260" spans="1:10" x14ac:dyDescent="0.25">
      <c r="A260" s="12"/>
      <c r="D260" s="12"/>
      <c r="E260" s="15" t="s">
        <v>195</v>
      </c>
      <c r="F260" s="16"/>
      <c r="G260" s="12"/>
      <c r="H260" s="11">
        <f>'[15]TABLE 12A'!$N$137</f>
        <v>6</v>
      </c>
      <c r="I260" s="12"/>
      <c r="J260" s="12"/>
    </row>
    <row r="261" spans="1:10" x14ac:dyDescent="0.25">
      <c r="A261" s="12"/>
      <c r="D261" s="12"/>
      <c r="E261" s="15" t="s">
        <v>196</v>
      </c>
      <c r="F261" s="16"/>
      <c r="G261" s="12"/>
      <c r="H261" s="11">
        <f>'[15]TABLE 12A'!$O$137</f>
        <v>195</v>
      </c>
      <c r="I261" s="12"/>
      <c r="J261" s="12"/>
    </row>
    <row r="262" spans="1:10" x14ac:dyDescent="0.25">
      <c r="A262" s="12"/>
      <c r="D262" s="12"/>
      <c r="E262" s="15" t="s">
        <v>197</v>
      </c>
      <c r="F262" s="16"/>
      <c r="G262" s="12"/>
      <c r="H262" s="11">
        <f>'[15]TABLE 12A'!$P$137</f>
        <v>29</v>
      </c>
      <c r="I262" s="12"/>
      <c r="J262" s="12"/>
    </row>
    <row r="263" spans="1:10" x14ac:dyDescent="0.25">
      <c r="A263" s="12"/>
      <c r="D263" s="12"/>
      <c r="E263" s="12"/>
      <c r="F263" s="16"/>
      <c r="G263" s="12"/>
      <c r="H263" s="13"/>
      <c r="I263" s="12"/>
      <c r="J263" s="12"/>
    </row>
    <row r="264" spans="1:10" ht="12.75" customHeight="1" x14ac:dyDescent="0.3">
      <c r="A264" s="98" t="s">
        <v>94</v>
      </c>
      <c r="B264" s="98"/>
      <c r="C264" s="98"/>
      <c r="D264" s="98"/>
      <c r="E264" s="98"/>
      <c r="F264" s="98"/>
      <c r="G264" s="98"/>
      <c r="H264" s="98"/>
      <c r="I264" s="98"/>
      <c r="J264" s="12"/>
    </row>
    <row r="265" spans="1:10" x14ac:dyDescent="0.25">
      <c r="A265" s="12"/>
      <c r="D265" s="12"/>
      <c r="E265" s="12"/>
      <c r="F265" s="16"/>
      <c r="G265" s="12"/>
      <c r="H265" s="13"/>
      <c r="I265" s="12"/>
      <c r="J265" s="12"/>
    </row>
    <row r="266" spans="1:10" x14ac:dyDescent="0.25">
      <c r="A266" s="12"/>
      <c r="D266" s="15" t="s">
        <v>135</v>
      </c>
      <c r="E266" s="12"/>
      <c r="F266" s="12"/>
      <c r="G266" s="12"/>
      <c r="H266" s="12"/>
      <c r="I266" s="12"/>
      <c r="J266" s="12"/>
    </row>
    <row r="267" spans="1:10" x14ac:dyDescent="0.25">
      <c r="A267" s="12"/>
      <c r="D267" s="12"/>
      <c r="E267" s="15" t="s">
        <v>92</v>
      </c>
      <c r="F267" s="12"/>
      <c r="G267" s="12"/>
      <c r="H267" s="14">
        <f>'[16]TABLE 12C'!$I$139</f>
        <v>984</v>
      </c>
      <c r="I267" s="12"/>
      <c r="J267" s="12"/>
    </row>
    <row r="268" spans="1:10" x14ac:dyDescent="0.25">
      <c r="A268" s="12"/>
      <c r="D268" s="12"/>
      <c r="E268" s="15" t="s">
        <v>93</v>
      </c>
      <c r="F268" s="12"/>
      <c r="G268" s="12"/>
      <c r="H268" s="14">
        <f>'[16]TABLE 12C'!$J$139</f>
        <v>30</v>
      </c>
      <c r="I268" s="12"/>
      <c r="J268" s="12"/>
    </row>
    <row r="269" spans="1:10" x14ac:dyDescent="0.25">
      <c r="A269" s="12"/>
      <c r="D269" s="12"/>
      <c r="E269" s="12"/>
      <c r="F269" s="15" t="s">
        <v>130</v>
      </c>
      <c r="G269" s="12"/>
      <c r="H269" s="14">
        <f>'[16]TABLE 12C'!$K$139</f>
        <v>42</v>
      </c>
      <c r="I269" s="12"/>
      <c r="J269" s="12"/>
    </row>
    <row r="270" spans="1:10" x14ac:dyDescent="0.25">
      <c r="A270" s="12"/>
      <c r="D270" s="12"/>
      <c r="E270" s="15" t="s">
        <v>76</v>
      </c>
      <c r="F270" s="15" t="s">
        <v>131</v>
      </c>
      <c r="G270" s="12"/>
      <c r="H270" s="19">
        <f>'[16]TABLE 12C'!$L$139</f>
        <v>6</v>
      </c>
      <c r="I270" s="12"/>
      <c r="J270" s="12"/>
    </row>
    <row r="271" spans="1:10" x14ac:dyDescent="0.25">
      <c r="A271" s="12"/>
      <c r="D271" s="12"/>
      <c r="E271" s="12"/>
      <c r="F271" s="15" t="s">
        <v>91</v>
      </c>
      <c r="G271" s="12"/>
      <c r="H271" s="14">
        <f>'[16]TABLE 12C'!$N$139+'[16]TABLE 12C'!$O$139</f>
        <v>0</v>
      </c>
      <c r="I271" s="12"/>
      <c r="J271" s="12"/>
    </row>
    <row r="272" spans="1:10" x14ac:dyDescent="0.25">
      <c r="A272" s="12"/>
      <c r="B272" s="12"/>
      <c r="C272" s="12"/>
      <c r="D272" s="12"/>
      <c r="E272" s="12"/>
      <c r="F272" s="21"/>
      <c r="G272" s="12"/>
      <c r="H272" s="12"/>
      <c r="I272" s="12"/>
      <c r="J272" s="12"/>
    </row>
    <row r="273" spans="1:10" ht="12" customHeight="1" x14ac:dyDescent="0.25">
      <c r="A273" s="12"/>
      <c r="D273" s="15" t="s">
        <v>136</v>
      </c>
      <c r="E273" s="12"/>
      <c r="F273" s="12"/>
      <c r="G273" s="12"/>
      <c r="H273" s="11">
        <f>'[16]TABLE 12C'!$G$139</f>
        <v>1376</v>
      </c>
      <c r="I273" s="12"/>
      <c r="J273" s="12"/>
    </row>
    <row r="274" spans="1:10" ht="15" customHeight="1" x14ac:dyDescent="0.25">
      <c r="A274" s="12"/>
      <c r="D274" s="15" t="s">
        <v>137</v>
      </c>
      <c r="E274" s="12"/>
      <c r="F274" s="17"/>
      <c r="G274" s="18"/>
      <c r="H274" s="11">
        <f>'[16]TABLE 12C'!$H$139</f>
        <v>2756</v>
      </c>
      <c r="I274" s="12"/>
      <c r="J274" s="12"/>
    </row>
    <row r="275" spans="1:10" x14ac:dyDescent="0.25">
      <c r="A275" s="12"/>
      <c r="D275" s="15" t="s">
        <v>138</v>
      </c>
      <c r="E275" s="15"/>
      <c r="F275" s="14"/>
      <c r="G275" s="14"/>
      <c r="H275" s="11"/>
      <c r="I275" s="12"/>
      <c r="J275" s="12"/>
    </row>
    <row r="276" spans="1:10" x14ac:dyDescent="0.25">
      <c r="A276" s="12"/>
      <c r="D276" s="15"/>
      <c r="E276" s="15" t="s">
        <v>139</v>
      </c>
      <c r="F276" s="15"/>
      <c r="G276" s="15"/>
      <c r="H276" s="11">
        <f>'[16]TABLE 12C'!$C$139</f>
        <v>7253</v>
      </c>
      <c r="I276" s="12"/>
      <c r="J276" s="12"/>
    </row>
    <row r="277" spans="1:10" x14ac:dyDescent="0.25">
      <c r="A277" s="12"/>
      <c r="D277" s="15"/>
      <c r="E277" s="15" t="s">
        <v>140</v>
      </c>
      <c r="F277" s="15"/>
      <c r="G277" s="15"/>
      <c r="H277" s="11">
        <f>'[16]TABLE 12C'!$D$139</f>
        <v>7705</v>
      </c>
      <c r="I277" s="12"/>
      <c r="J277" s="12"/>
    </row>
    <row r="278" spans="1:10" x14ac:dyDescent="0.25">
      <c r="A278" s="12"/>
      <c r="D278" s="15"/>
      <c r="E278" s="15" t="s">
        <v>141</v>
      </c>
      <c r="F278" s="15"/>
      <c r="G278" s="15"/>
      <c r="H278" s="11">
        <f>'[16]TABLE 12C'!$E$139</f>
        <v>5170</v>
      </c>
      <c r="I278" s="12"/>
      <c r="J278" s="12"/>
    </row>
    <row r="279" spans="1:10" x14ac:dyDescent="0.25">
      <c r="A279" s="12"/>
      <c r="D279" s="15"/>
      <c r="E279" s="15" t="s">
        <v>142</v>
      </c>
      <c r="F279" s="15"/>
      <c r="G279" s="15"/>
      <c r="H279" s="11">
        <f>'[16]TABLE 12C'!$F$139</f>
        <v>2840</v>
      </c>
      <c r="I279" s="12"/>
      <c r="J279" s="12"/>
    </row>
    <row r="280" spans="1:10" x14ac:dyDescent="0.25">
      <c r="A280" s="12"/>
      <c r="B280" s="12"/>
      <c r="C280" s="12"/>
      <c r="D280" s="12"/>
      <c r="E280" s="12"/>
      <c r="F280" s="15"/>
      <c r="G280" s="12"/>
      <c r="H280" s="12"/>
      <c r="I280" s="12"/>
      <c r="J280" s="12"/>
    </row>
    <row r="281" spans="1:10" x14ac:dyDescent="0.25">
      <c r="A281" s="12"/>
      <c r="B281" s="12"/>
      <c r="C281" s="12"/>
      <c r="D281" s="12"/>
      <c r="E281" s="12"/>
      <c r="F281" s="15"/>
      <c r="G281" s="12"/>
      <c r="H281" s="12"/>
      <c r="I281" s="12"/>
      <c r="J281" s="12"/>
    </row>
    <row r="282" spans="1:10" ht="12.75" customHeight="1" x14ac:dyDescent="0.25">
      <c r="A282" s="12"/>
      <c r="B282" s="12"/>
      <c r="C282" s="12"/>
      <c r="D282" s="12"/>
      <c r="E282" s="12"/>
      <c r="F282" s="15"/>
      <c r="G282" s="12"/>
      <c r="H282" s="12"/>
      <c r="I282" s="12"/>
      <c r="J282" s="12"/>
    </row>
    <row r="283" spans="1:10" ht="15.6" x14ac:dyDescent="0.3">
      <c r="A283" s="106" t="str">
        <f>A6</f>
        <v>2023-2024</v>
      </c>
      <c r="B283" s="106"/>
      <c r="C283" s="106"/>
      <c r="D283" s="106"/>
      <c r="E283" s="106"/>
      <c r="F283" s="106"/>
      <c r="G283" s="106"/>
      <c r="H283" s="106"/>
      <c r="I283" s="106"/>
      <c r="J283" s="12"/>
    </row>
    <row r="284" spans="1:10" ht="15.45" customHeight="1" x14ac:dyDescent="0.3">
      <c r="A284" s="12"/>
      <c r="B284" s="12"/>
      <c r="C284" s="12"/>
      <c r="D284" s="12"/>
      <c r="E284" s="12"/>
      <c r="F284" s="23"/>
      <c r="G284" s="12"/>
      <c r="H284" s="12"/>
      <c r="I284" s="12"/>
      <c r="J284" s="12"/>
    </row>
    <row r="285" spans="1:10" ht="15.6" x14ac:dyDescent="0.3">
      <c r="A285" s="106" t="s">
        <v>95</v>
      </c>
      <c r="B285" s="106"/>
      <c r="C285" s="106"/>
      <c r="D285" s="106"/>
      <c r="E285" s="106"/>
      <c r="F285" s="106"/>
      <c r="G285" s="106"/>
      <c r="H285" s="106"/>
      <c r="I285" s="106"/>
      <c r="J285" s="12"/>
    </row>
    <row r="286" spans="1:10" ht="15.6" x14ac:dyDescent="0.3">
      <c r="A286" s="12"/>
      <c r="B286" s="12"/>
      <c r="C286" s="12"/>
      <c r="D286" s="12"/>
      <c r="E286" s="12"/>
      <c r="F286" s="23"/>
      <c r="G286" s="12"/>
      <c r="H286" s="12"/>
      <c r="I286" s="12"/>
      <c r="J286" s="12"/>
    </row>
    <row r="287" spans="1:10" ht="12.75" customHeight="1" x14ac:dyDescent="0.3">
      <c r="A287" s="12"/>
      <c r="B287" s="12"/>
      <c r="C287" s="12"/>
      <c r="D287" s="12"/>
      <c r="E287" s="12"/>
      <c r="F287" s="23"/>
      <c r="G287" s="12"/>
      <c r="H287" s="12"/>
      <c r="I287" s="12"/>
      <c r="J287" s="12"/>
    </row>
    <row r="288" spans="1:10" ht="15.6" x14ac:dyDescent="0.3">
      <c r="A288" s="106" t="s">
        <v>96</v>
      </c>
      <c r="B288" s="106"/>
      <c r="C288" s="106"/>
      <c r="D288" s="106"/>
      <c r="E288" s="106"/>
      <c r="F288" s="106"/>
      <c r="G288" s="106"/>
      <c r="H288" s="106"/>
      <c r="I288" s="106"/>
      <c r="J288" s="12"/>
    </row>
    <row r="289" spans="1:14" ht="15" customHeight="1" x14ac:dyDescent="0.3">
      <c r="A289" s="12"/>
      <c r="B289" s="12"/>
      <c r="C289" s="12"/>
      <c r="D289" s="12"/>
      <c r="E289" s="12"/>
      <c r="F289" s="23"/>
      <c r="G289" s="12"/>
      <c r="H289" s="12"/>
      <c r="I289" s="12"/>
      <c r="J289" s="12"/>
      <c r="N289" s="4" t="s">
        <v>76</v>
      </c>
    </row>
    <row r="290" spans="1:14" ht="15" customHeight="1" x14ac:dyDescent="0.25">
      <c r="C290" s="5" t="s">
        <v>97</v>
      </c>
      <c r="D290" s="5"/>
      <c r="E290" s="5"/>
      <c r="H290" s="6">
        <f>'[17]TABLE 13'!$K$160</f>
        <v>7022442388.6000032</v>
      </c>
    </row>
    <row r="291" spans="1:14" ht="29.4" customHeight="1" x14ac:dyDescent="0.25">
      <c r="C291" s="5" t="s">
        <v>98</v>
      </c>
      <c r="D291" s="5"/>
      <c r="E291" s="5"/>
      <c r="F291" s="5"/>
      <c r="H291" s="7">
        <f>'[18]TABLE 15'!$F$159</f>
        <v>2490026917.3300009</v>
      </c>
    </row>
    <row r="292" spans="1:14" ht="15" customHeight="1" x14ac:dyDescent="0.25">
      <c r="C292" s="107" t="s">
        <v>117</v>
      </c>
      <c r="D292" s="107"/>
      <c r="E292" s="107"/>
      <c r="F292" s="107"/>
      <c r="G292" s="107"/>
      <c r="H292" s="7">
        <f>'[19]TABLE 16'!$I$166</f>
        <v>4936448214.499999</v>
      </c>
    </row>
    <row r="293" spans="1:14" ht="15" customHeight="1" x14ac:dyDescent="0.25">
      <c r="C293" s="5" t="s">
        <v>99</v>
      </c>
      <c r="D293" s="5"/>
      <c r="E293" s="5"/>
      <c r="H293" s="7">
        <f>'[20]TABLE 17'!$I$170</f>
        <v>712588482.56999969</v>
      </c>
    </row>
    <row r="294" spans="1:14" ht="15" customHeight="1" x14ac:dyDescent="0.25">
      <c r="H294" s="8"/>
    </row>
    <row r="295" spans="1:14" ht="15" customHeight="1" x14ac:dyDescent="0.25">
      <c r="C295" s="5" t="s">
        <v>100</v>
      </c>
      <c r="D295" s="5"/>
      <c r="E295" s="5"/>
      <c r="H295" s="7">
        <f>'[21]TABLE 18'!$F$164</f>
        <v>15161506002.999998</v>
      </c>
    </row>
    <row r="296" spans="1:14" ht="15" x14ac:dyDescent="0.25">
      <c r="C296" s="5" t="s">
        <v>101</v>
      </c>
      <c r="D296" s="5"/>
      <c r="E296" s="5"/>
      <c r="H296" s="7">
        <f>'[21]TABLE 18'!$E$164</f>
        <v>1283930681.4900002</v>
      </c>
    </row>
    <row r="297" spans="1:14" ht="15" customHeight="1" x14ac:dyDescent="0.25">
      <c r="F297" s="3"/>
      <c r="H297" s="8"/>
    </row>
    <row r="298" spans="1:14" ht="15.6" x14ac:dyDescent="0.3">
      <c r="C298" s="5" t="s">
        <v>102</v>
      </c>
      <c r="D298" s="5"/>
      <c r="E298" s="5"/>
      <c r="F298" s="5"/>
      <c r="H298" s="20">
        <f>'[21]TABLE 18'!$G$164</f>
        <v>16445436684.489996</v>
      </c>
    </row>
    <row r="299" spans="1:14" ht="15" customHeight="1" x14ac:dyDescent="0.25">
      <c r="A299" s="12"/>
      <c r="B299" s="12"/>
      <c r="C299" s="12"/>
      <c r="D299" s="12"/>
      <c r="E299" s="12"/>
      <c r="F299" s="24"/>
      <c r="G299" s="12"/>
      <c r="H299" s="12"/>
      <c r="I299" s="12"/>
    </row>
    <row r="300" spans="1:14" ht="15.6" x14ac:dyDescent="0.3">
      <c r="A300" s="106" t="s">
        <v>103</v>
      </c>
      <c r="B300" s="106"/>
      <c r="C300" s="106"/>
      <c r="D300" s="106"/>
      <c r="E300" s="106"/>
      <c r="F300" s="106"/>
      <c r="G300" s="106"/>
      <c r="H300" s="106"/>
      <c r="I300" s="106"/>
    </row>
    <row r="301" spans="1:14" ht="15" customHeight="1" x14ac:dyDescent="0.25">
      <c r="A301" s="12"/>
      <c r="B301" s="12"/>
      <c r="C301" s="12"/>
      <c r="D301" s="12"/>
      <c r="E301" s="12"/>
      <c r="F301" s="24"/>
      <c r="G301" s="12"/>
      <c r="H301" s="12"/>
      <c r="I301" s="12"/>
    </row>
    <row r="302" spans="1:14" ht="15" customHeight="1" x14ac:dyDescent="0.25">
      <c r="A302" s="12"/>
      <c r="B302" s="12"/>
      <c r="C302" s="56" t="s">
        <v>104</v>
      </c>
      <c r="D302" s="12"/>
      <c r="E302" s="12"/>
      <c r="F302" s="12"/>
      <c r="G302" s="12"/>
      <c r="H302" s="57">
        <f>'[22]TABLE 25'!$K$163</f>
        <v>7499956917.7099981</v>
      </c>
      <c r="I302" s="12"/>
    </row>
    <row r="303" spans="1:14" ht="15" customHeight="1" x14ac:dyDescent="0.25">
      <c r="A303" s="12"/>
      <c r="B303" s="12"/>
      <c r="C303" s="56" t="s">
        <v>105</v>
      </c>
      <c r="D303" s="56"/>
      <c r="E303" s="12"/>
      <c r="F303" s="12"/>
      <c r="G303" s="12"/>
      <c r="H303" s="58">
        <f>[23]TABLE28!$K$163</f>
        <v>778156567.00999975</v>
      </c>
      <c r="I303" s="12"/>
    </row>
    <row r="304" spans="1:14" ht="15" customHeight="1" x14ac:dyDescent="0.25">
      <c r="A304" s="12"/>
      <c r="B304" s="12"/>
      <c r="C304" s="56" t="s">
        <v>106</v>
      </c>
      <c r="D304" s="56"/>
      <c r="E304" s="56"/>
      <c r="F304" s="12"/>
      <c r="G304" s="12"/>
      <c r="H304" s="58">
        <f>[24]TABLE34!$K$161</f>
        <v>1165426742.2499998</v>
      </c>
      <c r="I304" s="12"/>
    </row>
    <row r="305" spans="1:9" ht="15" customHeight="1" x14ac:dyDescent="0.25">
      <c r="A305" s="12"/>
      <c r="B305" s="12"/>
      <c r="C305" s="56" t="s">
        <v>107</v>
      </c>
      <c r="D305" s="56"/>
      <c r="E305" s="56"/>
      <c r="F305" s="12"/>
      <c r="G305" s="12"/>
      <c r="H305" s="59">
        <f>'[25]TABLE 35'!$J$164+[26]TABLE36!$K$163+[27]TABLE37!$K$163+[28]TABLE39!$K$163</f>
        <v>1409396482.6300004</v>
      </c>
      <c r="I305" s="12"/>
    </row>
    <row r="306" spans="1:9" ht="15" customHeight="1" x14ac:dyDescent="0.25">
      <c r="A306" s="12"/>
      <c r="B306" s="12"/>
      <c r="C306" s="56" t="s">
        <v>108</v>
      </c>
      <c r="D306" s="60"/>
      <c r="E306" s="60"/>
      <c r="F306" s="12"/>
      <c r="G306" s="12"/>
      <c r="H306" s="12"/>
      <c r="I306" s="12"/>
    </row>
    <row r="307" spans="1:9" ht="15" customHeight="1" x14ac:dyDescent="0.25">
      <c r="A307" s="12"/>
      <c r="B307" s="12"/>
      <c r="C307" s="61" t="s">
        <v>159</v>
      </c>
      <c r="D307" s="61"/>
      <c r="E307" s="62"/>
      <c r="F307" s="12"/>
      <c r="G307" s="12"/>
      <c r="H307" s="58">
        <f>'[29]TABLE 41'!$K$164</f>
        <v>1097154691.0200005</v>
      </c>
      <c r="I307" s="12"/>
    </row>
    <row r="308" spans="1:9" ht="15" customHeight="1" x14ac:dyDescent="0.25">
      <c r="A308" s="12"/>
      <c r="B308" s="12"/>
      <c r="C308" s="56" t="s">
        <v>109</v>
      </c>
      <c r="D308" s="56"/>
      <c r="E308" s="12"/>
      <c r="F308" s="12"/>
      <c r="G308" s="24" t="s">
        <v>76</v>
      </c>
      <c r="H308" s="63">
        <f>[30]TABLE50!$H$156</f>
        <v>1296665060.9099994</v>
      </c>
      <c r="I308" s="12"/>
    </row>
    <row r="309" spans="1:9" ht="15" customHeight="1" x14ac:dyDescent="0.3">
      <c r="A309" s="12"/>
      <c r="B309" s="12"/>
      <c r="C309" s="64" t="s">
        <v>160</v>
      </c>
      <c r="D309" s="64"/>
      <c r="E309" s="64"/>
      <c r="F309" s="12"/>
      <c r="G309" s="12"/>
      <c r="H309" s="65">
        <f>[30]TABLE50!$I$156</f>
        <v>13246756461.530005</v>
      </c>
      <c r="I309" s="12"/>
    </row>
    <row r="310" spans="1:9" ht="15" customHeight="1" x14ac:dyDescent="0.25">
      <c r="A310" s="12"/>
      <c r="B310" s="12"/>
      <c r="C310" s="12"/>
      <c r="D310" s="12"/>
      <c r="E310" s="12"/>
      <c r="F310" s="24"/>
      <c r="G310" s="12"/>
      <c r="H310" s="12"/>
      <c r="I310" s="12"/>
    </row>
    <row r="311" spans="1:9" ht="15" customHeight="1" x14ac:dyDescent="0.25">
      <c r="A311" s="12"/>
      <c r="B311" s="12"/>
      <c r="C311" s="66" t="s">
        <v>110</v>
      </c>
      <c r="D311" s="66"/>
      <c r="E311" s="67"/>
      <c r="F311" s="12"/>
      <c r="G311" s="12"/>
      <c r="H311" s="58">
        <f>[31]TABLE45!$I$164</f>
        <v>98013514.659999982</v>
      </c>
      <c r="I311" s="12"/>
    </row>
    <row r="312" spans="1:9" ht="15" customHeight="1" x14ac:dyDescent="0.25">
      <c r="A312" s="12"/>
      <c r="B312" s="12"/>
      <c r="C312" s="56" t="s">
        <v>111</v>
      </c>
      <c r="D312" s="56"/>
      <c r="E312" s="56"/>
      <c r="F312" s="12"/>
      <c r="G312" s="12"/>
      <c r="H312" s="58">
        <f>[32]TABLE46!$J$166</f>
        <v>156995406.12</v>
      </c>
      <c r="I312" s="12"/>
    </row>
    <row r="313" spans="1:9" ht="15" customHeight="1" x14ac:dyDescent="0.25">
      <c r="A313" s="12"/>
      <c r="B313" s="12"/>
      <c r="C313" s="56" t="s">
        <v>112</v>
      </c>
      <c r="D313" s="56"/>
      <c r="E313" s="12"/>
      <c r="F313" s="12"/>
      <c r="G313" s="12"/>
      <c r="H313" s="58">
        <f>[33]TABLE47!$I$165</f>
        <v>589556437.42000008</v>
      </c>
      <c r="I313" s="12"/>
    </row>
    <row r="314" spans="1:9" ht="15" x14ac:dyDescent="0.25">
      <c r="A314" s="12"/>
      <c r="B314" s="12"/>
      <c r="C314" s="56" t="s">
        <v>128</v>
      </c>
      <c r="D314" s="56"/>
      <c r="E314" s="56"/>
      <c r="F314" s="12"/>
      <c r="G314" s="12"/>
      <c r="H314" s="58">
        <f>[34]TABLE48!$H$166+[34]TABLE48!$I$166</f>
        <v>1099928966.6499996</v>
      </c>
      <c r="I314" s="12"/>
    </row>
    <row r="315" spans="1:9" ht="15" x14ac:dyDescent="0.25">
      <c r="A315" s="12"/>
      <c r="B315" s="12"/>
      <c r="C315" s="56" t="s">
        <v>113</v>
      </c>
      <c r="D315" s="56"/>
      <c r="E315" s="56"/>
      <c r="F315" s="12"/>
      <c r="G315" s="12"/>
      <c r="H315" s="68">
        <f>[35]TABLE49!$J$171</f>
        <v>588245889.3900001</v>
      </c>
      <c r="I315" s="12"/>
    </row>
    <row r="316" spans="1:9" ht="15.6" x14ac:dyDescent="0.3">
      <c r="A316" s="12"/>
      <c r="B316" s="12"/>
      <c r="C316" s="69" t="s">
        <v>161</v>
      </c>
      <c r="D316" s="69"/>
      <c r="E316" s="69"/>
      <c r="F316" s="67"/>
      <c r="G316" s="12"/>
      <c r="H316" s="65">
        <f>[35]TABLE49!$K$171</f>
        <v>15779496675.769997</v>
      </c>
      <c r="I316" s="12"/>
    </row>
    <row r="317" spans="1:9" ht="15.6" x14ac:dyDescent="0.3">
      <c r="A317" s="12"/>
      <c r="B317" s="12"/>
      <c r="C317" s="12"/>
      <c r="D317" s="12"/>
      <c r="E317" s="12"/>
      <c r="F317" s="24"/>
      <c r="G317" s="12"/>
      <c r="H317" s="12"/>
      <c r="I317" s="70" t="s">
        <v>114</v>
      </c>
    </row>
    <row r="318" spans="1:9" ht="15.6" x14ac:dyDescent="0.3">
      <c r="A318" s="12"/>
      <c r="B318" s="12"/>
      <c r="C318" s="105" t="s">
        <v>115</v>
      </c>
      <c r="D318" s="105"/>
      <c r="E318" s="105"/>
      <c r="F318" s="105"/>
      <c r="G318" s="12"/>
      <c r="H318" s="71">
        <f>[36]TABLE51!$D$150</f>
        <v>13223224259.420004</v>
      </c>
      <c r="I318" s="12"/>
    </row>
    <row r="319" spans="1:9" ht="15.6" x14ac:dyDescent="0.3">
      <c r="A319" s="12"/>
      <c r="B319" s="12"/>
      <c r="C319" s="92" t="s">
        <v>116</v>
      </c>
      <c r="D319" s="92"/>
      <c r="E319" s="92"/>
      <c r="F319" s="92"/>
      <c r="G319" s="67"/>
      <c r="H319" s="71">
        <f>[36]TABLE51!$E$150</f>
        <v>13658.01345990254</v>
      </c>
      <c r="I319" s="12"/>
    </row>
    <row r="320" spans="1:9" ht="15" customHeight="1" x14ac:dyDescent="0.25">
      <c r="A320" s="12"/>
      <c r="B320" s="12"/>
      <c r="C320" s="12"/>
      <c r="D320" s="12"/>
      <c r="E320" s="12"/>
      <c r="F320" s="24"/>
      <c r="G320" s="12"/>
      <c r="H320" s="12"/>
      <c r="I320" s="12"/>
    </row>
    <row r="321" spans="1:9" ht="69" customHeight="1" x14ac:dyDescent="0.25">
      <c r="A321" s="12"/>
      <c r="B321" s="12"/>
      <c r="C321" s="104" t="s">
        <v>173</v>
      </c>
      <c r="D321" s="104"/>
      <c r="E321" s="104"/>
      <c r="F321" s="104"/>
      <c r="G321" s="104"/>
      <c r="H321" s="104"/>
      <c r="I321" s="60"/>
    </row>
    <row r="322" spans="1:9" ht="15.75" customHeight="1" x14ac:dyDescent="0.25">
      <c r="B322" s="44"/>
      <c r="C322" s="44"/>
      <c r="D322" s="44"/>
      <c r="E322" s="44"/>
      <c r="F322" s="44"/>
      <c r="G322" s="44"/>
      <c r="H322" s="44"/>
      <c r="I322" s="44"/>
    </row>
    <row r="323" spans="1:9" ht="17.850000000000001" customHeight="1" x14ac:dyDescent="0.25">
      <c r="B323" s="44"/>
      <c r="C323" s="44"/>
      <c r="D323" s="44"/>
      <c r="E323" s="44"/>
      <c r="F323" s="44"/>
      <c r="G323" s="44"/>
      <c r="H323" s="44"/>
      <c r="I323" s="44"/>
    </row>
    <row r="326" spans="1:9" ht="12" customHeight="1" x14ac:dyDescent="0.25"/>
  </sheetData>
  <mergeCells count="57">
    <mergeCell ref="C219:H219"/>
    <mergeCell ref="C214:D214"/>
    <mergeCell ref="C213:D213"/>
    <mergeCell ref="C202:D202"/>
    <mergeCell ref="C203:D203"/>
    <mergeCell ref="C204:D204"/>
    <mergeCell ref="C205:D205"/>
    <mergeCell ref="C208:D208"/>
    <mergeCell ref="C209:D209"/>
    <mergeCell ref="C210:D210"/>
    <mergeCell ref="C211:D211"/>
    <mergeCell ref="C212:D212"/>
    <mergeCell ref="C321:H321"/>
    <mergeCell ref="E4:G4"/>
    <mergeCell ref="C318:F318"/>
    <mergeCell ref="A285:I285"/>
    <mergeCell ref="A288:I288"/>
    <mergeCell ref="A300:I300"/>
    <mergeCell ref="A264:I264"/>
    <mergeCell ref="A283:I283"/>
    <mergeCell ref="C292:G292"/>
    <mergeCell ref="A93:I93"/>
    <mergeCell ref="A135:I135"/>
    <mergeCell ref="A6:I6"/>
    <mergeCell ref="A10:I10"/>
    <mergeCell ref="A12:I12"/>
    <mergeCell ref="C206:D206"/>
    <mergeCell ref="C207:D207"/>
    <mergeCell ref="A147:I147"/>
    <mergeCell ref="A149:I149"/>
    <mergeCell ref="A35:I35"/>
    <mergeCell ref="A37:I37"/>
    <mergeCell ref="A38:I38"/>
    <mergeCell ref="A95:I95"/>
    <mergeCell ref="A137:I137"/>
    <mergeCell ref="A56:I56"/>
    <mergeCell ref="A124:I124"/>
    <mergeCell ref="A126:I126"/>
    <mergeCell ref="A59:I59"/>
    <mergeCell ref="A60:I60"/>
    <mergeCell ref="A61:I61"/>
    <mergeCell ref="A62:I62"/>
    <mergeCell ref="A91:I91"/>
    <mergeCell ref="A195:I195"/>
    <mergeCell ref="A197:I197"/>
    <mergeCell ref="A151:I151"/>
    <mergeCell ref="A165:I165"/>
    <mergeCell ref="A199:I199"/>
    <mergeCell ref="A181:I181"/>
    <mergeCell ref="A183:I183"/>
    <mergeCell ref="A167:I167"/>
    <mergeCell ref="A220:I220"/>
    <mergeCell ref="A222:I222"/>
    <mergeCell ref="A223:I223"/>
    <mergeCell ref="A244:I244"/>
    <mergeCell ref="A248:I248"/>
    <mergeCell ref="A246:I246"/>
  </mergeCells>
  <phoneticPr fontId="12" type="noConversion"/>
  <printOptions horizontalCentered="1" verticalCentered="1"/>
  <pageMargins left="0.46" right="0.42" top="0.75" bottom="0.75" header="0.5" footer="0.5"/>
  <pageSetup scale="93" orientation="portrait" r:id="rId1"/>
  <headerFooter alignWithMargins="0"/>
  <rowBreaks count="6" manualBreakCount="6">
    <brk id="54" max="8" man="1"/>
    <brk id="90" max="8" man="1"/>
    <brk id="145" max="8" man="1"/>
    <brk id="193" max="16383" man="1"/>
    <brk id="241" max="8" man="1"/>
    <brk id="281" max="8" man="1"/>
  </rowBreaks>
  <colBreaks count="1" manualBreakCount="1">
    <brk id="9" max="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CA10246</dc:creator>
  <cp:lastModifiedBy>Karen Justice</cp:lastModifiedBy>
  <cp:lastPrinted>2014-11-10T19:45:30Z</cp:lastPrinted>
  <dcterms:created xsi:type="dcterms:W3CDTF">2006-12-08T15:59:20Z</dcterms:created>
  <dcterms:modified xsi:type="dcterms:W3CDTF">2025-03-03T19:54:35Z</dcterms:modified>
</cp:coreProperties>
</file>